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drawings/drawing2.xml" ContentType="application/vnd.openxmlformats-officedocument.drawing+xml"/>
  <Override PartName="/xl/tables/table3.xml" ContentType="application/vnd.openxmlformats-officedocument.spreadsheetml.table+xml"/>
  <Override PartName="/xl/drawings/drawing3.xml" ContentType="application/vnd.openxmlformats-officedocument.drawing+xml"/>
  <Override PartName="/xl/tables/table4.xml" ContentType="application/vnd.openxmlformats-officedocument.spreadsheetml.table+xml"/>
  <Override PartName="/xl/drawings/drawing4.xml" ContentType="application/vnd.openxmlformats-officedocument.drawing+xml"/>
  <Override PartName="/xl/tables/table5.xml" ContentType="application/vnd.openxmlformats-officedocument.spreadsheetml.table+xml"/>
  <Override PartName="/xl/drawings/drawing5.xml" ContentType="application/vnd.openxmlformats-officedocument.drawing+xml"/>
  <Override PartName="/xl/tables/table6.xml" ContentType="application/vnd.openxmlformats-officedocument.spreadsheetml.table+xml"/>
  <Override PartName="/xl/drawings/drawing6.xml" ContentType="application/vnd.openxmlformats-officedocument.drawing+xml"/>
  <Override PartName="/xl/tables/table7.xml" ContentType="application/vnd.openxmlformats-officedocument.spreadsheetml.table+xml"/>
  <Override PartName="/xl/drawings/drawing7.xml" ContentType="application/vnd.openxmlformats-officedocument.drawing+xml"/>
  <Override PartName="/xl/tables/table8.xml" ContentType="application/vnd.openxmlformats-officedocument.spreadsheetml.table+xml"/>
  <Override PartName="/xl/drawings/drawing8.xml" ContentType="application/vnd.openxmlformats-officedocument.drawing+xml"/>
  <Override PartName="/xl/tables/table9.xml" ContentType="application/vnd.openxmlformats-officedocument.spreadsheetml.table+xml"/>
  <Override PartName="/xl/drawings/drawing9.xml" ContentType="application/vnd.openxmlformats-officedocument.drawing+xml"/>
  <Override PartName="/xl/tables/table10.xml" ContentType="application/vnd.openxmlformats-officedocument.spreadsheetml.table+xml"/>
  <Override PartName="/xl/drawings/drawing10.xml" ContentType="application/vnd.openxmlformats-officedocument.drawing+xml"/>
  <Override PartName="/xl/tables/table1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M:\AE2S Nexus\SDARWS\SDARWS\Final White Paper Documents\"/>
    </mc:Choice>
  </mc:AlternateContent>
  <xr:revisionPtr revIDLastSave="0" documentId="8_{10DDB6F6-8702-41F9-AA8C-39F5EF472D06}" xr6:coauthVersionLast="44" xr6:coauthVersionMax="44" xr10:uidLastSave="{00000000-0000-0000-0000-000000000000}"/>
  <bookViews>
    <workbookView xWindow="-120" yWindow="-120" windowWidth="25440" windowHeight="15390" xr2:uid="{B37ABCFD-6716-42FE-B47F-EB7FA2150AF3}"/>
  </bookViews>
  <sheets>
    <sheet name="Introduction" sheetId="15" r:id="rId1"/>
    <sheet name="1. Asset Lives" sheetId="6" r:id="rId2"/>
    <sheet name="2. Asset Inventory" sheetId="1" r:id="rId3"/>
    <sheet name="3. CIP" sheetId="2" r:id="rId4"/>
    <sheet name="4. New Asset Inventory" sheetId="8" r:id="rId5"/>
    <sheet name="5. Future Debt" sheetId="3" r:id="rId6"/>
    <sheet name="6. Existing Debt" sheetId="4" r:id="rId7"/>
    <sheet name="7. Depreciation-Based Reserves" sheetId="5" r:id="rId8"/>
    <sheet name="8. RCN-Existing Assets" sheetId="7" r:id="rId9"/>
    <sheet name="9. RCN - Future Assets" sheetId="10" r:id="rId10"/>
    <sheet name="10. Estimated RCN R&amp;R " sheetId="9" r:id="rId11"/>
  </sheets>
  <definedNames>
    <definedName name="_xlnm.Print_Area" localSheetId="10">'10. Estimated RCN R&amp;R '!$A$1:$F$15</definedName>
    <definedName name="_xlnm.Print_Area" localSheetId="2">'2. Asset Inventory'!$A$2:$H$39</definedName>
    <definedName name="_xlnm.Print_Area" localSheetId="4">'4. New Asset Inventory'!$A$1:$H$39</definedName>
    <definedName name="_xlnm.Print_Area" localSheetId="5">'5. Future Debt'!$A$1:$G$30</definedName>
    <definedName name="_xlnm.Print_Area" localSheetId="8">'8. RCN-Existing Assets'!$A$1:$H$30</definedName>
    <definedName name="_xlnm.Print_Area" localSheetId="9">'9. RCN - Future Assets'!$A$1:$H$30</definedName>
    <definedName name="_xlnm.Print_Titles" localSheetId="2">'2. Asset Inventory'!$19:$20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9" i="7" l="1"/>
  <c r="F28" i="7"/>
  <c r="F27" i="7"/>
  <c r="F26" i="7"/>
  <c r="F25" i="7"/>
  <c r="F24" i="7"/>
  <c r="F23" i="7"/>
  <c r="F22" i="7"/>
  <c r="F21" i="7"/>
  <c r="F20" i="7"/>
  <c r="F19" i="7"/>
  <c r="F18" i="7"/>
  <c r="F17" i="7"/>
  <c r="F16" i="7"/>
  <c r="F15" i="7"/>
  <c r="F14" i="7"/>
  <c r="F13" i="7"/>
  <c r="F12" i="7"/>
  <c r="C9" i="9"/>
  <c r="D9" i="9"/>
  <c r="E9" i="9"/>
  <c r="F9" i="9"/>
  <c r="B9" i="9"/>
  <c r="G27" i="7"/>
  <c r="H27" i="7" s="1"/>
  <c r="G28" i="7"/>
  <c r="H28" i="7" s="1"/>
  <c r="G29" i="7"/>
  <c r="H29" i="7" s="1"/>
  <c r="A27" i="7"/>
  <c r="B27" i="7"/>
  <c r="E27" i="7" s="1"/>
  <c r="C27" i="7"/>
  <c r="D27" i="7"/>
  <c r="A28" i="7"/>
  <c r="B28" i="7"/>
  <c r="E28" i="7" s="1"/>
  <c r="C28" i="7"/>
  <c r="D28" i="7"/>
  <c r="A29" i="7"/>
  <c r="B29" i="7"/>
  <c r="E29" i="7" s="1"/>
  <c r="C29" i="7"/>
  <c r="D29" i="7"/>
  <c r="A13" i="7"/>
  <c r="B13" i="7"/>
  <c r="C13" i="7"/>
  <c r="D13" i="7"/>
  <c r="A14" i="7"/>
  <c r="B14" i="7"/>
  <c r="C14" i="7"/>
  <c r="D14" i="7"/>
  <c r="A15" i="7"/>
  <c r="B15" i="7"/>
  <c r="C15" i="7"/>
  <c r="D15" i="7"/>
  <c r="A16" i="7"/>
  <c r="B16" i="7"/>
  <c r="C16" i="7"/>
  <c r="D16" i="7"/>
  <c r="A17" i="7"/>
  <c r="B17" i="7"/>
  <c r="C17" i="7"/>
  <c r="D17" i="7"/>
  <c r="A18" i="7"/>
  <c r="B18" i="7"/>
  <c r="C18" i="7"/>
  <c r="D18" i="7"/>
  <c r="A19" i="7"/>
  <c r="B19" i="7"/>
  <c r="C19" i="7"/>
  <c r="D19" i="7"/>
  <c r="A20" i="7"/>
  <c r="B20" i="7"/>
  <c r="C20" i="7"/>
  <c r="D20" i="7"/>
  <c r="A21" i="7"/>
  <c r="B21" i="7"/>
  <c r="C21" i="7"/>
  <c r="D21" i="7"/>
  <c r="A22" i="7"/>
  <c r="B22" i="7"/>
  <c r="C22" i="7"/>
  <c r="D22" i="7"/>
  <c r="A23" i="7"/>
  <c r="B23" i="7"/>
  <c r="C23" i="7"/>
  <c r="D23" i="7"/>
  <c r="A24" i="7"/>
  <c r="B24" i="7"/>
  <c r="C24" i="7"/>
  <c r="D24" i="7"/>
  <c r="A25" i="7"/>
  <c r="B25" i="7"/>
  <c r="C25" i="7"/>
  <c r="D25" i="7"/>
  <c r="A26" i="7"/>
  <c r="B26" i="7"/>
  <c r="C26" i="7"/>
  <c r="D26" i="7"/>
  <c r="C12" i="7"/>
  <c r="D12" i="7"/>
  <c r="B12" i="7"/>
  <c r="A12" i="7"/>
  <c r="C5" i="4"/>
  <c r="C14" i="3"/>
  <c r="H7" i="1"/>
  <c r="H5" i="8"/>
  <c r="G10" i="2"/>
  <c r="H10" i="2"/>
  <c r="I10" i="2"/>
  <c r="J10" i="2"/>
  <c r="K10" i="2"/>
  <c r="G11" i="2"/>
  <c r="H11" i="2"/>
  <c r="I11" i="2"/>
  <c r="J11" i="2"/>
  <c r="K11" i="2"/>
  <c r="G12" i="2"/>
  <c r="H12" i="2"/>
  <c r="I12" i="2"/>
  <c r="J12" i="2"/>
  <c r="K12" i="2"/>
  <c r="G13" i="2"/>
  <c r="H13" i="2"/>
  <c r="I13" i="2"/>
  <c r="J13" i="2"/>
  <c r="K13" i="2"/>
  <c r="G14" i="2"/>
  <c r="H14" i="2"/>
  <c r="I14" i="2"/>
  <c r="J14" i="2"/>
  <c r="K14" i="2"/>
  <c r="G15" i="2"/>
  <c r="H15" i="2"/>
  <c r="I15" i="2"/>
  <c r="J15" i="2"/>
  <c r="K15" i="2"/>
  <c r="G16" i="2"/>
  <c r="H16" i="2"/>
  <c r="I16" i="2"/>
  <c r="J16" i="2"/>
  <c r="K16" i="2"/>
  <c r="G17" i="2"/>
  <c r="H17" i="2"/>
  <c r="I17" i="2"/>
  <c r="J17" i="2"/>
  <c r="K17" i="2"/>
  <c r="G18" i="2"/>
  <c r="H18" i="2"/>
  <c r="I18" i="2"/>
  <c r="J18" i="2"/>
  <c r="K18" i="2"/>
  <c r="G19" i="2"/>
  <c r="H19" i="2"/>
  <c r="I19" i="2"/>
  <c r="J19" i="2"/>
  <c r="K19" i="2"/>
  <c r="G20" i="2"/>
  <c r="H20" i="2"/>
  <c r="I20" i="2"/>
  <c r="J20" i="2"/>
  <c r="K20" i="2"/>
  <c r="G21" i="2"/>
  <c r="H21" i="2"/>
  <c r="I21" i="2"/>
  <c r="J21" i="2"/>
  <c r="K21" i="2"/>
  <c r="G22" i="2"/>
  <c r="H22" i="2"/>
  <c r="I22" i="2"/>
  <c r="J22" i="2"/>
  <c r="K22" i="2"/>
  <c r="G23" i="2"/>
  <c r="H23" i="2"/>
  <c r="I23" i="2"/>
  <c r="J23" i="2"/>
  <c r="K23" i="2"/>
  <c r="G24" i="2"/>
  <c r="H24" i="2"/>
  <c r="I24" i="2"/>
  <c r="J24" i="2"/>
  <c r="K24" i="2"/>
  <c r="G25" i="2"/>
  <c r="H25" i="2"/>
  <c r="I25" i="2"/>
  <c r="J25" i="2"/>
  <c r="K25" i="2"/>
  <c r="G26" i="2"/>
  <c r="H26" i="2"/>
  <c r="I26" i="2"/>
  <c r="J26" i="2"/>
  <c r="K26" i="2"/>
  <c r="G27" i="2"/>
  <c r="H27" i="2"/>
  <c r="I27" i="2"/>
  <c r="J27" i="2"/>
  <c r="K27" i="2"/>
  <c r="G28" i="2"/>
  <c r="H28" i="2"/>
  <c r="I28" i="2"/>
  <c r="J28" i="2"/>
  <c r="K28" i="2"/>
  <c r="G29" i="2"/>
  <c r="H29" i="2"/>
  <c r="I29" i="2"/>
  <c r="J29" i="2"/>
  <c r="K29" i="2"/>
  <c r="G30" i="2"/>
  <c r="H30" i="2"/>
  <c r="I30" i="2"/>
  <c r="J30" i="2"/>
  <c r="K30" i="2"/>
  <c r="K9" i="2"/>
  <c r="H9" i="2"/>
  <c r="I9" i="2"/>
  <c r="J9" i="2"/>
  <c r="G9" i="2"/>
  <c r="F27" i="3" l="1"/>
  <c r="F26" i="3"/>
  <c r="F25" i="3"/>
  <c r="F24" i="3"/>
  <c r="F23" i="3"/>
  <c r="F22" i="3"/>
  <c r="F20" i="3"/>
  <c r="F21" i="3"/>
  <c r="D2" i="6"/>
  <c r="E22" i="1"/>
  <c r="E23" i="1"/>
  <c r="E24" i="1"/>
  <c r="F24" i="1" s="1"/>
  <c r="E25" i="1"/>
  <c r="F25" i="1" s="1"/>
  <c r="E26" i="1"/>
  <c r="E27" i="1"/>
  <c r="F27" i="1" s="1"/>
  <c r="E28" i="1"/>
  <c r="F28" i="1" s="1"/>
  <c r="E29" i="1"/>
  <c r="F29" i="1" s="1"/>
  <c r="E30" i="1"/>
  <c r="E31" i="1"/>
  <c r="F31" i="1" s="1"/>
  <c r="E32" i="1"/>
  <c r="F32" i="1" s="1"/>
  <c r="E33" i="1"/>
  <c r="F33" i="1" s="1"/>
  <c r="E34" i="1"/>
  <c r="E35" i="1"/>
  <c r="F35" i="1" s="1"/>
  <c r="E36" i="1"/>
  <c r="F36" i="1" s="1"/>
  <c r="E37" i="1"/>
  <c r="F37" i="1" s="1"/>
  <c r="E38" i="1"/>
  <c r="F22" i="1"/>
  <c r="F23" i="1"/>
  <c r="F26" i="1"/>
  <c r="F30" i="1"/>
  <c r="F34" i="1"/>
  <c r="F38" i="1"/>
  <c r="G18" i="8"/>
  <c r="G19" i="8"/>
  <c r="G20" i="8"/>
  <c r="G21" i="8"/>
  <c r="G22" i="8"/>
  <c r="G23" i="8"/>
  <c r="G24" i="8"/>
  <c r="G25" i="8"/>
  <c r="G26" i="8"/>
  <c r="G27" i="8"/>
  <c r="G28" i="8"/>
  <c r="G29" i="8"/>
  <c r="G30" i="8"/>
  <c r="G31" i="8"/>
  <c r="G32" i="8"/>
  <c r="G33" i="8"/>
  <c r="G34" i="8"/>
  <c r="G35" i="8"/>
  <c r="G36" i="8"/>
  <c r="G37" i="8"/>
  <c r="G38" i="8"/>
  <c r="A18" i="8"/>
  <c r="B18" i="8"/>
  <c r="H18" i="8" s="1"/>
  <c r="A19" i="8"/>
  <c r="B19" i="8"/>
  <c r="H19" i="8" s="1"/>
  <c r="A20" i="8"/>
  <c r="B20" i="8"/>
  <c r="H20" i="8" s="1"/>
  <c r="A21" i="8"/>
  <c r="B21" i="8"/>
  <c r="H21" i="8" s="1"/>
  <c r="A22" i="8"/>
  <c r="B22" i="8"/>
  <c r="H22" i="8" s="1"/>
  <c r="A23" i="8"/>
  <c r="B23" i="8"/>
  <c r="H23" i="8" s="1"/>
  <c r="A24" i="8"/>
  <c r="B24" i="8"/>
  <c r="H24" i="8" s="1"/>
  <c r="A25" i="8"/>
  <c r="B25" i="8"/>
  <c r="H25" i="8" s="1"/>
  <c r="A26" i="8"/>
  <c r="B26" i="8"/>
  <c r="H26" i="8" s="1"/>
  <c r="A27" i="8"/>
  <c r="B27" i="8"/>
  <c r="H27" i="8" s="1"/>
  <c r="A28" i="8"/>
  <c r="B28" i="8"/>
  <c r="H28" i="8" s="1"/>
  <c r="A29" i="8"/>
  <c r="B29" i="8"/>
  <c r="H29" i="8" s="1"/>
  <c r="A30" i="8"/>
  <c r="B30" i="8"/>
  <c r="H30" i="8" s="1"/>
  <c r="A31" i="8"/>
  <c r="B31" i="8"/>
  <c r="H31" i="8" s="1"/>
  <c r="A32" i="8"/>
  <c r="B32" i="8"/>
  <c r="H32" i="8" s="1"/>
  <c r="A33" i="8"/>
  <c r="B33" i="8"/>
  <c r="H33" i="8" s="1"/>
  <c r="A34" i="8"/>
  <c r="B34" i="8"/>
  <c r="H34" i="8" s="1"/>
  <c r="A35" i="8"/>
  <c r="B35" i="8"/>
  <c r="H35" i="8" s="1"/>
  <c r="A36" i="8"/>
  <c r="B36" i="8"/>
  <c r="H36" i="8" s="1"/>
  <c r="A37" i="8"/>
  <c r="B37" i="8"/>
  <c r="H37" i="8" s="1"/>
  <c r="A38" i="8"/>
  <c r="B38" i="8"/>
  <c r="H38" i="8" s="1"/>
  <c r="C18" i="8"/>
  <c r="C19" i="8"/>
  <c r="C20" i="8"/>
  <c r="C21" i="8"/>
  <c r="C22" i="8"/>
  <c r="C23" i="8"/>
  <c r="C24" i="8"/>
  <c r="C25" i="8"/>
  <c r="C26" i="8"/>
  <c r="C27" i="8"/>
  <c r="C28" i="8"/>
  <c r="C29" i="8"/>
  <c r="C30" i="8"/>
  <c r="C31" i="8"/>
  <c r="C32" i="8"/>
  <c r="C33" i="8"/>
  <c r="C34" i="8"/>
  <c r="C35" i="8"/>
  <c r="C36" i="8"/>
  <c r="C37" i="8"/>
  <c r="C38" i="8"/>
  <c r="B29" i="10" l="1"/>
  <c r="E29" i="10" s="1"/>
  <c r="A29" i="10"/>
  <c r="F29" i="10" s="1"/>
  <c r="B28" i="10"/>
  <c r="E28" i="10" s="1"/>
  <c r="A28" i="10"/>
  <c r="F28" i="10" s="1"/>
  <c r="B27" i="10"/>
  <c r="E27" i="10" s="1"/>
  <c r="A27" i="10"/>
  <c r="F27" i="10" s="1"/>
  <c r="B26" i="10"/>
  <c r="A26" i="10"/>
  <c r="F26" i="10" s="1"/>
  <c r="B25" i="10"/>
  <c r="A25" i="10"/>
  <c r="F25" i="10" s="1"/>
  <c r="B24" i="10"/>
  <c r="A24" i="10"/>
  <c r="F24" i="10" s="1"/>
  <c r="B23" i="10"/>
  <c r="A23" i="10"/>
  <c r="F23" i="10" s="1"/>
  <c r="B22" i="10"/>
  <c r="A22" i="10"/>
  <c r="F22" i="10" s="1"/>
  <c r="B21" i="10"/>
  <c r="A21" i="10"/>
  <c r="F21" i="10" s="1"/>
  <c r="B20" i="10"/>
  <c r="A20" i="10"/>
  <c r="F20" i="10" s="1"/>
  <c r="B19" i="10"/>
  <c r="A19" i="10"/>
  <c r="F19" i="10" s="1"/>
  <c r="B18" i="10"/>
  <c r="A18" i="10"/>
  <c r="F18" i="10" s="1"/>
  <c r="B17" i="10"/>
  <c r="A17" i="10"/>
  <c r="F17" i="10" s="1"/>
  <c r="B16" i="10"/>
  <c r="A16" i="10"/>
  <c r="F16" i="10" s="1"/>
  <c r="B15" i="10"/>
  <c r="A15" i="10"/>
  <c r="F15" i="10" s="1"/>
  <c r="B14" i="10"/>
  <c r="A14" i="10"/>
  <c r="F14" i="10" s="1"/>
  <c r="B13" i="10"/>
  <c r="A13" i="10"/>
  <c r="F13" i="10" s="1"/>
  <c r="B12" i="10"/>
  <c r="A12" i="10"/>
  <c r="F12" i="10" s="1"/>
  <c r="B11" i="10"/>
  <c r="A11" i="10"/>
  <c r="F11" i="10" s="1"/>
  <c r="B10" i="10"/>
  <c r="A10" i="10"/>
  <c r="F10" i="10" s="1"/>
  <c r="B9" i="10"/>
  <c r="A9" i="10"/>
  <c r="F9" i="10" s="1"/>
  <c r="B17" i="8"/>
  <c r="A17" i="8"/>
  <c r="A8" i="10" s="1"/>
  <c r="F8" i="10" s="1"/>
  <c r="G17" i="8"/>
  <c r="G21" i="3"/>
  <c r="G22" i="3"/>
  <c r="G23" i="3"/>
  <c r="G24" i="3"/>
  <c r="G25" i="3"/>
  <c r="G26" i="3"/>
  <c r="G27" i="3"/>
  <c r="G20" i="3"/>
  <c r="G39" i="8" l="1"/>
  <c r="H17" i="8"/>
  <c r="B8" i="10"/>
  <c r="G31" i="2"/>
  <c r="C29" i="10" l="1"/>
  <c r="C28" i="10"/>
  <c r="C27" i="10"/>
  <c r="C26" i="10"/>
  <c r="C25" i="10"/>
  <c r="H27" i="10" l="1"/>
  <c r="G27" i="10"/>
  <c r="D27" i="10"/>
  <c r="D26" i="10"/>
  <c r="H26" i="10"/>
  <c r="G26" i="10"/>
  <c r="D28" i="10"/>
  <c r="G28" i="10"/>
  <c r="H28" i="10"/>
  <c r="D25" i="10"/>
  <c r="G25" i="10"/>
  <c r="H25" i="10"/>
  <c r="D29" i="10"/>
  <c r="H29" i="10"/>
  <c r="G29" i="10"/>
  <c r="G25" i="1"/>
  <c r="H25" i="1"/>
  <c r="G26" i="1"/>
  <c r="H26" i="1"/>
  <c r="G27" i="1"/>
  <c r="H27" i="1"/>
  <c r="G28" i="1"/>
  <c r="H28" i="1"/>
  <c r="G29" i="1"/>
  <c r="H29" i="1"/>
  <c r="G30" i="1"/>
  <c r="H30" i="1"/>
  <c r="G31" i="1"/>
  <c r="H31" i="1"/>
  <c r="G32" i="1"/>
  <c r="H32" i="1"/>
  <c r="G33" i="1"/>
  <c r="H33" i="1"/>
  <c r="G34" i="1"/>
  <c r="H34" i="1"/>
  <c r="G35" i="1"/>
  <c r="H35" i="1"/>
  <c r="G36" i="1"/>
  <c r="H36" i="1"/>
  <c r="C24" i="10"/>
  <c r="C23" i="10"/>
  <c r="C22" i="10"/>
  <c r="C21" i="10"/>
  <c r="C20" i="10"/>
  <c r="C19" i="10"/>
  <c r="C18" i="10"/>
  <c r="C17" i="10"/>
  <c r="C13" i="10"/>
  <c r="C14" i="10"/>
  <c r="C15" i="10"/>
  <c r="C16" i="10"/>
  <c r="C9" i="10"/>
  <c r="C10" i="10"/>
  <c r="C11" i="10"/>
  <c r="C12" i="10"/>
  <c r="C17" i="8"/>
  <c r="C8" i="10" s="1"/>
  <c r="D11" i="10" l="1"/>
  <c r="G11" i="10"/>
  <c r="H11" i="10"/>
  <c r="D18" i="10"/>
  <c r="H18" i="10"/>
  <c r="G18" i="10"/>
  <c r="D10" i="10"/>
  <c r="H10" i="10"/>
  <c r="G10" i="10"/>
  <c r="D14" i="10"/>
  <c r="H14" i="10"/>
  <c r="G14" i="10"/>
  <c r="D19" i="10"/>
  <c r="G19" i="10"/>
  <c r="H19" i="10"/>
  <c r="D23" i="10"/>
  <c r="G23" i="10"/>
  <c r="H23" i="10"/>
  <c r="D15" i="10"/>
  <c r="G15" i="10"/>
  <c r="H15" i="10"/>
  <c r="D8" i="10"/>
  <c r="D9" i="10"/>
  <c r="G9" i="10"/>
  <c r="H9" i="10"/>
  <c r="D13" i="10"/>
  <c r="H13" i="10"/>
  <c r="G13" i="10"/>
  <c r="D20" i="10"/>
  <c r="H20" i="10"/>
  <c r="G20" i="10"/>
  <c r="D24" i="10"/>
  <c r="H24" i="10"/>
  <c r="G24" i="10"/>
  <c r="D22" i="10"/>
  <c r="H22" i="10"/>
  <c r="G22" i="10"/>
  <c r="D12" i="10"/>
  <c r="H12" i="10"/>
  <c r="G12" i="10"/>
  <c r="D16" i="10"/>
  <c r="H16" i="10"/>
  <c r="G16" i="10"/>
  <c r="D17" i="10"/>
  <c r="H17" i="10"/>
  <c r="G17" i="10"/>
  <c r="D21" i="10"/>
  <c r="H21" i="10"/>
  <c r="G21" i="10"/>
  <c r="E21" i="1" l="1"/>
  <c r="H21" i="1"/>
  <c r="H22" i="1"/>
  <c r="G21" i="1" l="1"/>
  <c r="F21" i="1"/>
  <c r="H23" i="1"/>
  <c r="H24" i="1"/>
  <c r="G24" i="1" l="1"/>
  <c r="G23" i="1"/>
  <c r="G22" i="1"/>
  <c r="G39" i="1" l="1"/>
  <c r="C30" i="3" l="1"/>
  <c r="D30" i="3" s="1"/>
  <c r="J31" i="2"/>
  <c r="K31" i="2"/>
  <c r="H31" i="2"/>
  <c r="I31" i="2"/>
  <c r="B6" i="5"/>
  <c r="B9" i="5" s="1"/>
  <c r="D14" i="3"/>
  <c r="D5" i="4"/>
  <c r="B6" i="9"/>
  <c r="C6" i="9" l="1"/>
  <c r="B10" i="5"/>
  <c r="C6" i="5"/>
  <c r="D6" i="5" s="1"/>
  <c r="B5" i="7"/>
  <c r="B5" i="10"/>
  <c r="E5" i="4"/>
  <c r="E14" i="3"/>
  <c r="E25" i="4"/>
  <c r="B12" i="9" s="1"/>
  <c r="E11" i="5"/>
  <c r="E10" i="9"/>
  <c r="F11" i="5"/>
  <c r="F10" i="9"/>
  <c r="D11" i="5"/>
  <c r="D10" i="9"/>
  <c r="C11" i="5"/>
  <c r="C10" i="9"/>
  <c r="E30" i="3"/>
  <c r="E19" i="7" l="1"/>
  <c r="G19" i="7" s="1"/>
  <c r="H19" i="7" s="1"/>
  <c r="D6" i="9"/>
  <c r="E16" i="7"/>
  <c r="G16" i="7" s="1"/>
  <c r="H16" i="7" s="1"/>
  <c r="E13" i="7"/>
  <c r="G13" i="7" s="1"/>
  <c r="H13" i="7" s="1"/>
  <c r="D9" i="5"/>
  <c r="D10" i="5"/>
  <c r="E12" i="10"/>
  <c r="E25" i="10"/>
  <c r="E14" i="10"/>
  <c r="E15" i="10"/>
  <c r="E9" i="10"/>
  <c r="E21" i="10"/>
  <c r="E23" i="10"/>
  <c r="E18" i="10"/>
  <c r="E17" i="10"/>
  <c r="E26" i="10"/>
  <c r="E10" i="10"/>
  <c r="E24" i="10"/>
  <c r="E11" i="10"/>
  <c r="E22" i="10"/>
  <c r="E16" i="10"/>
  <c r="E20" i="10"/>
  <c r="E13" i="10"/>
  <c r="E19" i="10"/>
  <c r="E25" i="7"/>
  <c r="G25" i="7" s="1"/>
  <c r="H25" i="7" s="1"/>
  <c r="C9" i="5"/>
  <c r="C10" i="5"/>
  <c r="E8" i="10"/>
  <c r="G8" i="10" s="1"/>
  <c r="H8" i="10" s="1"/>
  <c r="E22" i="7"/>
  <c r="G22" i="7" s="1"/>
  <c r="H22" i="7" s="1"/>
  <c r="E20" i="7"/>
  <c r="G20" i="7" s="1"/>
  <c r="H20" i="7" s="1"/>
  <c r="E21" i="7"/>
  <c r="G21" i="7" s="1"/>
  <c r="H21" i="7" s="1"/>
  <c r="E24" i="7"/>
  <c r="G24" i="7" s="1"/>
  <c r="H24" i="7" s="1"/>
  <c r="E14" i="7"/>
  <c r="G14" i="7" s="1"/>
  <c r="H14" i="7" s="1"/>
  <c r="E23" i="7"/>
  <c r="G23" i="7" s="1"/>
  <c r="H23" i="7" s="1"/>
  <c r="E18" i="7"/>
  <c r="G18" i="7" s="1"/>
  <c r="H18" i="7" s="1"/>
  <c r="E12" i="7"/>
  <c r="G12" i="7" s="1"/>
  <c r="H12" i="7" s="1"/>
  <c r="E17" i="7"/>
  <c r="G17" i="7" s="1"/>
  <c r="H17" i="7" s="1"/>
  <c r="E26" i="7"/>
  <c r="G26" i="7" s="1"/>
  <c r="H26" i="7" s="1"/>
  <c r="E15" i="7"/>
  <c r="G15" i="7" s="1"/>
  <c r="H15" i="7" s="1"/>
  <c r="F25" i="4"/>
  <c r="F5" i="4"/>
  <c r="B13" i="5"/>
  <c r="F14" i="3"/>
  <c r="E6" i="5"/>
  <c r="F30" i="3"/>
  <c r="E6" i="9" l="1"/>
  <c r="E9" i="5"/>
  <c r="E10" i="5"/>
  <c r="C12" i="9"/>
  <c r="C13" i="5"/>
  <c r="G5" i="4"/>
  <c r="G25" i="4"/>
  <c r="G14" i="3"/>
  <c r="H30" i="7"/>
  <c r="F6" i="5"/>
  <c r="G30" i="3"/>
  <c r="F6" i="9" l="1"/>
  <c r="F9" i="5"/>
  <c r="F10" i="5"/>
  <c r="H25" i="4"/>
  <c r="I25" i="4"/>
  <c r="D13" i="5"/>
  <c r="D12" i="9"/>
  <c r="E13" i="5" l="1"/>
  <c r="E12" i="9"/>
  <c r="F12" i="9"/>
  <c r="F13" i="5"/>
  <c r="B10" i="9" l="1"/>
  <c r="B11" i="5"/>
  <c r="E29" i="3" l="1"/>
  <c r="F29" i="3"/>
  <c r="G29" i="3"/>
  <c r="C29" i="3"/>
  <c r="D29" i="3"/>
  <c r="B12" i="5" l="1"/>
  <c r="B11" i="9"/>
  <c r="F12" i="5"/>
  <c r="F11" i="9"/>
  <c r="E11" i="9"/>
  <c r="E12" i="5"/>
  <c r="D12" i="5"/>
  <c r="D11" i="9"/>
  <c r="C12" i="5"/>
  <c r="C11" i="9"/>
  <c r="F13" i="9"/>
  <c r="D14" i="5" l="1"/>
  <c r="F14" i="5"/>
  <c r="E14" i="5"/>
  <c r="B14" i="5"/>
  <c r="C14" i="5"/>
  <c r="B13" i="9" l="1"/>
  <c r="C13" i="9" l="1"/>
  <c r="D13" i="9"/>
  <c r="E13" i="9"/>
  <c r="H30" i="10" l="1"/>
</calcChain>
</file>

<file path=xl/sharedStrings.xml><?xml version="1.0" encoding="utf-8"?>
<sst xmlns="http://schemas.openxmlformats.org/spreadsheetml/2006/main" count="417" uniqueCount="223">
  <si>
    <t xml:space="preserve">Straight-Line: </t>
  </si>
  <si>
    <t>Original Cost / Expected Useful Life in Years</t>
  </si>
  <si>
    <t>Standard Approach</t>
  </si>
  <si>
    <t>Adjusted Approach</t>
  </si>
  <si>
    <t>Cost of Original Asset Indexed to Year of Anticipated Replacement / Expected Useful Life in Years</t>
  </si>
  <si>
    <t>Based on RCN:</t>
  </si>
  <si>
    <t>Based on Condition:</t>
  </si>
  <si>
    <t>Adjusted Current Value / Estimated Remaining Useful Life in Years</t>
  </si>
  <si>
    <t>Asset Description/Name/ID</t>
  </si>
  <si>
    <t xml:space="preserve">   </t>
  </si>
  <si>
    <t xml:space="preserve">    </t>
  </si>
  <si>
    <t xml:space="preserve">     </t>
  </si>
  <si>
    <t xml:space="preserve">      </t>
  </si>
  <si>
    <t xml:space="preserve">       </t>
  </si>
  <si>
    <t xml:space="preserve">             </t>
  </si>
  <si>
    <t>Page ____ of ____</t>
  </si>
  <si>
    <t>Updated:</t>
  </si>
  <si>
    <t>_________________</t>
  </si>
  <si>
    <r>
      <t>Depreciation Calculation - Adjusted - use Orange Columns:</t>
    </r>
    <r>
      <rPr>
        <sz val="11"/>
        <color theme="1"/>
        <rFont val="Calibri"/>
        <family val="2"/>
        <scheme val="minor"/>
      </rPr>
      <t xml:space="preserve"> If taking into consideration Replacement Cost New or Adjusting Book Value based on Condition Assessment</t>
    </r>
  </si>
  <si>
    <t>Project/Improvement</t>
  </si>
  <si>
    <t>Year</t>
  </si>
  <si>
    <t>Funding Source</t>
  </si>
  <si>
    <t>State Revolving Fund Loan</t>
  </si>
  <si>
    <t>Revenue Bond</t>
  </si>
  <si>
    <t>Term (Year)</t>
  </si>
  <si>
    <t>Other</t>
  </si>
  <si>
    <t>Project Cost / Debt Service Term in Years</t>
  </si>
  <si>
    <t>can be estimated by dividing the project cost by the terms of the debt:</t>
  </si>
  <si>
    <t>Year of Construction</t>
  </si>
  <si>
    <t>Year of First Payment</t>
  </si>
  <si>
    <t xml:space="preserve">The purpose of this worksheet is to estimate future investment in the system through </t>
  </si>
  <si>
    <t>Assumed Debt Source Paramenters (update as appropriate):</t>
  </si>
  <si>
    <t xml:space="preserve">The purpose of this worksheet is to document system investment through debt service principal </t>
  </si>
  <si>
    <t>payments based on existing debt schedules.</t>
  </si>
  <si>
    <t>1st Year of Repayment</t>
  </si>
  <si>
    <t>Year Analysis Completed  (Year 1):</t>
  </si>
  <si>
    <t>Repayment Term (Total Years)</t>
  </si>
  <si>
    <t>Total</t>
  </si>
  <si>
    <t>Final Year of Useful Life</t>
  </si>
  <si>
    <t>Date in Service (Year)</t>
  </si>
  <si>
    <t>Expected Useful Life (Years)</t>
  </si>
  <si>
    <t>Adjusted Expected Useful Life (Years)</t>
  </si>
  <si>
    <t>Total Principal Payments</t>
  </si>
  <si>
    <t>Anticipated Principal Payment - Year 1</t>
  </si>
  <si>
    <t>Anticipated Principal Payment - Year 2</t>
  </si>
  <si>
    <t>Anticipated Principal Payment - Year 3</t>
  </si>
  <si>
    <t>Anticipated Principal Payment - Year 4</t>
  </si>
  <si>
    <t>Anticipated Principal Payment - Year 5</t>
  </si>
  <si>
    <t xml:space="preserve">The first payment is typically assumed to occur in the year following the year of construction. Annual projected principal payments based on Year of First Payment </t>
  </si>
  <si>
    <t>The purpose of this worksheet is to compare projected cash-funded capital and debt service principal payments to annual depreciation</t>
  </si>
  <si>
    <t>values to estimate annual contributions to reserves needed to consistently fund capital renewal/replacement.</t>
  </si>
  <si>
    <t>Be sure to note final year of useful life (in terms of depreciation) and don't account for depreciation beyond that point. Also remember to account for asset additions/deletions annually.</t>
  </si>
  <si>
    <t>5. Subtract Lines 2 through 4 from Line 1.</t>
  </si>
  <si>
    <t>Source of Supply Plant</t>
  </si>
  <si>
    <t>Wells and Springs</t>
  </si>
  <si>
    <t>Supply Mains</t>
  </si>
  <si>
    <t>Pumping Plant</t>
  </si>
  <si>
    <t>Structures and Improvements</t>
  </si>
  <si>
    <t>Pumping and Power Production Equipment</t>
  </si>
  <si>
    <t>Water Treatment Plant</t>
  </si>
  <si>
    <t>Sand or Other Media Filtration Equipment</t>
  </si>
  <si>
    <t>Transmission and Distribution Plant</t>
  </si>
  <si>
    <t>Reservoirs and Standpipes</t>
  </si>
  <si>
    <t>Transmission and Distribution Mains</t>
  </si>
  <si>
    <t>Services</t>
  </si>
  <si>
    <t>Meters</t>
  </si>
  <si>
    <t>Hydrants</t>
  </si>
  <si>
    <t>General Plant</t>
  </si>
  <si>
    <t>Computer Equipment</t>
  </si>
  <si>
    <t>Transportation Equipment</t>
  </si>
  <si>
    <t>Tools, Shop and Garage Equipment</t>
  </si>
  <si>
    <t>Power Operated Equipment</t>
  </si>
  <si>
    <t>Communication Equipment</t>
  </si>
  <si>
    <t>SCADA Equipment</t>
  </si>
  <si>
    <t>Expected Service Life (Years)</t>
  </si>
  <si>
    <t>Intake Structures</t>
  </si>
  <si>
    <t xml:space="preserve">Pumping Equipment </t>
  </si>
  <si>
    <t>Valves</t>
  </si>
  <si>
    <t>Mechanical Valves</t>
  </si>
  <si>
    <t>Transformers/Switchgears/Wiring</t>
  </si>
  <si>
    <t>Motor Controls/VFDs</t>
  </si>
  <si>
    <t>50-75</t>
  </si>
  <si>
    <t>30-40</t>
  </si>
  <si>
    <t>25-40</t>
  </si>
  <si>
    <t>Collecting and Impounding Reservoirs</t>
  </si>
  <si>
    <t>50-70</t>
  </si>
  <si>
    <t>20-30</t>
  </si>
  <si>
    <t>Membrane Filtration Equipment</t>
  </si>
  <si>
    <t>15-20</t>
  </si>
  <si>
    <t>Other Water Treatment Equipment</t>
  </si>
  <si>
    <t>50-65</t>
  </si>
  <si>
    <t>45-60</t>
  </si>
  <si>
    <t>16-25</t>
  </si>
  <si>
    <t>55-75</t>
  </si>
  <si>
    <t>Other Transmission/Distribution Plant</t>
  </si>
  <si>
    <t>15-30</t>
  </si>
  <si>
    <t>Office Furniture and Equipment</t>
  </si>
  <si>
    <t>3-5</t>
  </si>
  <si>
    <t>5-15</t>
  </si>
  <si>
    <t>10-20</t>
  </si>
  <si>
    <t>5-10</t>
  </si>
  <si>
    <t>10-12</t>
  </si>
  <si>
    <t>Miscellaneous Equipment</t>
  </si>
  <si>
    <t>Laboratory Equipment</t>
  </si>
  <si>
    <t>Other Water Source Plant</t>
  </si>
  <si>
    <t>20-25</t>
  </si>
  <si>
    <t>15-25</t>
  </si>
  <si>
    <t>Asset Category</t>
  </si>
  <si>
    <t>Attachment 1: List of Typical Asset Lives</t>
  </si>
  <si>
    <t>Attachment 3: Capital Improvements Plan</t>
  </si>
  <si>
    <t>Priority</t>
  </si>
  <si>
    <t>Asset</t>
  </si>
  <si>
    <t>Year Placed in Service</t>
  </si>
  <si>
    <t>Estimated Useful Life</t>
  </si>
  <si>
    <t>Years until Replacement</t>
  </si>
  <si>
    <t>1. Annual Depreciation (Worksheet 2 - total from all asset classes)</t>
  </si>
  <si>
    <t>Original Cost ($)</t>
  </si>
  <si>
    <t>Annual Contribution to Reserves ($)</t>
  </si>
  <si>
    <t>Adjusted Cost ($)</t>
  </si>
  <si>
    <t>Annual Depreciation ($)</t>
  </si>
  <si>
    <t>Estimated Cost ($)</t>
  </si>
  <si>
    <t>to using annual depreciation as a target.</t>
  </si>
  <si>
    <t xml:space="preserve">The purpose of this worksheet is to develop a schedule for planning system capital investment, including both new facilities and </t>
  </si>
  <si>
    <t>Cash-Funded Capital - Year 1 ($)</t>
  </si>
  <si>
    <t>Cash-Funded Capital - Year 2 ($)</t>
  </si>
  <si>
    <t>Cash-Funded Capital - Year 3 ($)</t>
  </si>
  <si>
    <t>Cash-Funded Capital - Year 4 ($)</t>
  </si>
  <si>
    <t>Cash-Funded Capital - Year 5 ($)</t>
  </si>
  <si>
    <t>debt service principal payments based on the debt-funded capital improvements identified in Worksheet 3.</t>
  </si>
  <si>
    <t>Current Year:</t>
  </si>
  <si>
    <t>2. Annual Cash-Funded Capital (Worksheet 3)</t>
  </si>
  <si>
    <t>Rate (%)</t>
  </si>
  <si>
    <t>3. Annual Cash-Funded Capital (Worksheet 3)</t>
  </si>
  <si>
    <t>Recent CCI:</t>
  </si>
  <si>
    <t>Reference:</t>
  </si>
  <si>
    <t>Annual Cost Index (%)</t>
  </si>
  <si>
    <t>Current Year Share of Future Cost ($)</t>
  </si>
  <si>
    <t>Current Year Contribution to Reserves ($)</t>
  </si>
  <si>
    <t>Asset Type</t>
  </si>
  <si>
    <t>Year 1</t>
  </si>
  <si>
    <t>Year 2</t>
  </si>
  <si>
    <t>Year 3</t>
  </si>
  <si>
    <t>Year 4</t>
  </si>
  <si>
    <t>Year 5</t>
  </si>
  <si>
    <t>Assumed Service Life (Years)</t>
  </si>
  <si>
    <t>30-50</t>
  </si>
  <si>
    <t>75-100</t>
  </si>
  <si>
    <t xml:space="preserve">The purpose of this worksheet is to document annual depreciation associated with all system assets.  </t>
  </si>
  <si>
    <t xml:space="preserve">This information can then be used as a basis for setting annual reserve planning goals.  </t>
  </si>
  <si>
    <t>Complete a separate worksheet for each asset class.</t>
  </si>
  <si>
    <t>.</t>
  </si>
  <si>
    <t>Page 1  of ____</t>
  </si>
  <si>
    <t>10-30</t>
  </si>
  <si>
    <t>40-75</t>
  </si>
  <si>
    <t>20-65</t>
  </si>
  <si>
    <t>40-100</t>
  </si>
  <si>
    <t>7-25</t>
  </si>
  <si>
    <t>7-20</t>
  </si>
  <si>
    <t xml:space="preserve">Year 1 </t>
  </si>
  <si>
    <t>________________</t>
  </si>
  <si>
    <t>___________________</t>
  </si>
  <si>
    <t>Page ____ of ___</t>
  </si>
  <si>
    <t>Page  ____   of  ____</t>
  </si>
  <si>
    <t>Page ___ of ___</t>
  </si>
  <si>
    <t>The purpose of this worksheet is to document annual depreciation associated with all system assets.  This information can then be used as a basis for setting annual reserve planning goals.  Complete a separate worksheet for each asset class.</t>
  </si>
  <si>
    <t>20-Year average ENR CCI December 2019</t>
  </si>
  <si>
    <t>__________________</t>
  </si>
  <si>
    <t>Attachment 2: Existing Asset Inventory</t>
  </si>
  <si>
    <r>
      <t>Asset Class (Pumping, Valves, Pipelines, etc):</t>
    </r>
    <r>
      <rPr>
        <sz val="16"/>
        <color theme="1"/>
        <rFont val="Calibri"/>
        <family val="2"/>
        <scheme val="minor"/>
      </rPr>
      <t xml:space="preserve"> _______________</t>
    </r>
  </si>
  <si>
    <r>
      <t xml:space="preserve">Asset Class (Pumping, Valves, Pipelines, etc):  </t>
    </r>
    <r>
      <rPr>
        <sz val="16"/>
        <color theme="1"/>
        <rFont val="Calibri"/>
        <family val="2"/>
        <scheme val="minor"/>
      </rPr>
      <t>_______________</t>
    </r>
  </si>
  <si>
    <t xml:space="preserve">                          </t>
  </si>
  <si>
    <t>_____________</t>
  </si>
  <si>
    <t>Page ___ of ____</t>
  </si>
  <si>
    <t>Attachment 4: New Asset Inventory (From CIP)</t>
  </si>
  <si>
    <t>Attachment 5: Estimated Future Annual Debt Principal Payments</t>
  </si>
  <si>
    <t xml:space="preserve">Use these values for estimating annual depreciation in Attachments 2 and 4. </t>
  </si>
  <si>
    <t>SRF</t>
  </si>
  <si>
    <t>Bond</t>
  </si>
  <si>
    <t>Abbreviation (Debt Source Column)</t>
  </si>
  <si>
    <t>These columns will calculate</t>
  </si>
  <si>
    <t>Enter Information in these Columns</t>
  </si>
  <si>
    <t>Debt Source (Abbreviation from Above)</t>
  </si>
  <si>
    <t>These columns will populate</t>
  </si>
  <si>
    <t>Enter Useful Life</t>
  </si>
  <si>
    <r>
      <t xml:space="preserve">Depreciation Calculation - Standard (Default) - </t>
    </r>
    <r>
      <rPr>
        <b/>
        <u/>
        <sz val="11"/>
        <color theme="9" tint="-0.249977111117893"/>
        <rFont val="Calibri"/>
        <family val="2"/>
        <scheme val="minor"/>
      </rPr>
      <t>Green Columns</t>
    </r>
    <r>
      <rPr>
        <b/>
        <u/>
        <sz val="11"/>
        <color theme="1"/>
        <rFont val="Calibri"/>
        <family val="2"/>
        <scheme val="minor"/>
      </rPr>
      <t>:</t>
    </r>
  </si>
  <si>
    <r>
      <t xml:space="preserve">Depreciation Calculation - Adjusted - use </t>
    </r>
    <r>
      <rPr>
        <b/>
        <u/>
        <sz val="11"/>
        <color theme="5"/>
        <rFont val="Calibri"/>
        <family val="2"/>
        <scheme val="minor"/>
      </rPr>
      <t>Orange Columns</t>
    </r>
    <r>
      <rPr>
        <b/>
        <u/>
        <sz val="11"/>
        <color theme="1"/>
        <rFont val="Calibri"/>
        <family val="2"/>
        <scheme val="minor"/>
      </rPr>
      <t>:</t>
    </r>
    <r>
      <rPr>
        <sz val="11"/>
        <color theme="1"/>
        <rFont val="Calibri"/>
        <family val="2"/>
        <scheme val="minor"/>
      </rPr>
      <t xml:space="preserve"> If taking into consideration Replacement Cost New or Adjusting Book Value based on Condition Assessment</t>
    </r>
  </si>
  <si>
    <r>
      <t xml:space="preserve">Depreciation Calculation - Standard (Default) - use </t>
    </r>
    <r>
      <rPr>
        <b/>
        <u/>
        <sz val="11"/>
        <color theme="9" tint="-0.249977111117893"/>
        <rFont val="Calibri"/>
        <family val="2"/>
        <scheme val="minor"/>
      </rPr>
      <t>Green Columns</t>
    </r>
    <r>
      <rPr>
        <u/>
        <sz val="11"/>
        <color theme="1"/>
        <rFont val="Calibri"/>
        <family val="2"/>
        <scheme val="minor"/>
      </rPr>
      <t>:</t>
    </r>
  </si>
  <si>
    <t>Rate Revenue</t>
  </si>
  <si>
    <t>Select Funding</t>
  </si>
  <si>
    <r>
      <t xml:space="preserve">Enter </t>
    </r>
    <r>
      <rPr>
        <b/>
        <u/>
        <sz val="11"/>
        <rFont val="Calibri"/>
        <family val="2"/>
        <scheme val="minor"/>
      </rPr>
      <t>Principal Payments</t>
    </r>
    <r>
      <rPr>
        <sz val="11"/>
        <color theme="1"/>
        <rFont val="Calibri"/>
        <family val="2"/>
        <scheme val="minor"/>
      </rPr>
      <t xml:space="preserve"> from the debt schedule(s) for Years 1 through 5 with Year 1 equal to the year indicated above.</t>
    </r>
  </si>
  <si>
    <r>
      <t xml:space="preserve">Once debt has been issued, a debt schedule indicating annual Principal and Interest payments will be provided.  Until that time, annual debt service </t>
    </r>
    <r>
      <rPr>
        <b/>
        <u/>
        <sz val="11"/>
        <rFont val="Calibri"/>
        <family val="2"/>
        <scheme val="minor"/>
      </rPr>
      <t>Principal Payments</t>
    </r>
  </si>
  <si>
    <r>
      <t xml:space="preserve">Annual Debt Service </t>
    </r>
    <r>
      <rPr>
        <b/>
        <u/>
        <sz val="11"/>
        <color theme="0"/>
        <rFont val="Calibri"/>
        <family val="2"/>
        <scheme val="minor"/>
      </rPr>
      <t>Principal</t>
    </r>
    <r>
      <rPr>
        <b/>
        <sz val="11"/>
        <color theme="0"/>
        <rFont val="Calibri"/>
        <family val="2"/>
        <scheme val="minor"/>
      </rPr>
      <t xml:space="preserve"> Payment ($)</t>
    </r>
  </si>
  <si>
    <r>
      <rPr>
        <b/>
        <u/>
        <sz val="11"/>
        <color theme="0"/>
        <rFont val="Calibri"/>
        <family val="2"/>
        <scheme val="minor"/>
      </rPr>
      <t>Principal Payment</t>
    </r>
    <r>
      <rPr>
        <b/>
        <sz val="11"/>
        <color theme="0"/>
        <rFont val="Calibri"/>
        <family val="2"/>
        <scheme val="minor"/>
      </rPr>
      <t xml:space="preserve"> - Year 1 ($)</t>
    </r>
  </si>
  <si>
    <r>
      <rPr>
        <b/>
        <u/>
        <sz val="11"/>
        <color theme="0"/>
        <rFont val="Calibri"/>
        <family val="2"/>
        <scheme val="minor"/>
      </rPr>
      <t>Principal Payment</t>
    </r>
    <r>
      <rPr>
        <b/>
        <sz val="11"/>
        <color theme="0"/>
        <rFont val="Calibri"/>
        <family val="2"/>
        <scheme val="minor"/>
      </rPr>
      <t xml:space="preserve"> - Year 2 ($)</t>
    </r>
  </si>
  <si>
    <r>
      <rPr>
        <b/>
        <u/>
        <sz val="11"/>
        <color theme="0"/>
        <rFont val="Calibri"/>
        <family val="2"/>
        <scheme val="minor"/>
      </rPr>
      <t>Principal Payment</t>
    </r>
    <r>
      <rPr>
        <b/>
        <sz val="11"/>
        <color theme="0"/>
        <rFont val="Calibri"/>
        <family val="2"/>
        <scheme val="minor"/>
      </rPr>
      <t xml:space="preserve"> - Year 3 ($)</t>
    </r>
  </si>
  <si>
    <r>
      <rPr>
        <b/>
        <u/>
        <sz val="11"/>
        <color theme="0"/>
        <rFont val="Calibri"/>
        <family val="2"/>
        <scheme val="minor"/>
      </rPr>
      <t>Principal Payment</t>
    </r>
    <r>
      <rPr>
        <b/>
        <sz val="11"/>
        <color theme="0"/>
        <rFont val="Calibri"/>
        <family val="2"/>
        <scheme val="minor"/>
      </rPr>
      <t xml:space="preserve"> - Year 4 ($)</t>
    </r>
  </si>
  <si>
    <r>
      <rPr>
        <b/>
        <u/>
        <sz val="11"/>
        <color theme="0"/>
        <rFont val="Calibri"/>
        <family val="2"/>
        <scheme val="minor"/>
      </rPr>
      <t>Principal Payment</t>
    </r>
    <r>
      <rPr>
        <b/>
        <sz val="11"/>
        <color theme="0"/>
        <rFont val="Calibri"/>
        <family val="2"/>
        <scheme val="minor"/>
      </rPr>
      <t xml:space="preserve"> - Year 5 ($)</t>
    </r>
  </si>
  <si>
    <t xml:space="preserve">Attachment 6: Existing Debt Principal Payments </t>
  </si>
  <si>
    <t>Attachment 7: Estimated Annual Contribution to Renewal/Replacement Capital  Reserves</t>
  </si>
  <si>
    <t>2. Annual Depreciation on New Assets (Worksheet 4 - total from all asset classes)</t>
  </si>
  <si>
    <t>4. Estimated Future Debt Service Principal Payments (Worksheet 5)</t>
  </si>
  <si>
    <t>5. Existing Debt Service Principal Payments (Worksheet 6)</t>
  </si>
  <si>
    <t xml:space="preserve">If Line 6 is positive, consider the amount in Line 6 as a minimum contribution to reserves.  If Line 6 is negative, the utility is meeting the minimum criteria of funding at least an amount of capital that is depleted in that year, though may still desire to fund some level of reserves based on individual utility goals. </t>
  </si>
  <si>
    <t>6. Subtract Lines 3 through 5 from the sum of Lines 1 and 2.</t>
  </si>
  <si>
    <t>Based on Annual Depreciation</t>
  </si>
  <si>
    <t>Based on Estimated Replacement Cost</t>
  </si>
  <si>
    <t>Attachment 10: Estimated Annual Contribution to Renewal/Replacement Capital  Reserves</t>
  </si>
  <si>
    <t xml:space="preserve">The purpose of this worksheet is to compare projected cash-funded capital and debt service principal payments to annual calculated replacment </t>
  </si>
  <si>
    <t xml:space="preserve">If Line 5 is positive, consider the amount in Line 5 as a minimum contribution to reserves.  If Line 5 is negative, the utility is funding a capital replacement value based on future replacement, though may still desire to fund some level of reserves based on individual utility goals. </t>
  </si>
  <si>
    <r>
      <t xml:space="preserve">This worksheet can be used to estimate the annual contribution to reserves necessary to maintain </t>
    </r>
    <r>
      <rPr>
        <b/>
        <i/>
        <sz val="11"/>
        <color theme="1"/>
        <rFont val="Calibri"/>
        <family val="2"/>
        <scheme val="minor"/>
      </rPr>
      <t>existing systems assets</t>
    </r>
    <r>
      <rPr>
        <i/>
        <sz val="11"/>
        <color theme="1"/>
        <rFont val="Calibri"/>
        <family val="2"/>
        <scheme val="minor"/>
      </rPr>
      <t xml:space="preserve">, as opposed  </t>
    </r>
  </si>
  <si>
    <r>
      <t xml:space="preserve">This worksheet can be used to estimate the annual contribution to reserves necessary to maintain </t>
    </r>
    <r>
      <rPr>
        <b/>
        <i/>
        <sz val="11"/>
        <color theme="1"/>
        <rFont val="Calibri"/>
        <family val="2"/>
        <scheme val="minor"/>
      </rPr>
      <t>future systems assets</t>
    </r>
    <r>
      <rPr>
        <i/>
        <sz val="11"/>
        <color theme="1"/>
        <rFont val="Calibri"/>
        <family val="2"/>
        <scheme val="minor"/>
      </rPr>
      <t xml:space="preserve">, as opposed  </t>
    </r>
  </si>
  <si>
    <t>Attachment 8: Existing Asset Renewal/Replacement Contributions based on Future Replacement</t>
  </si>
  <si>
    <t>Attachment 9: Future Asset Renewal/Replacement Contributions based on Future Replacement</t>
  </si>
  <si>
    <t>1. Calculated Contribution to Reserves (Worksheets  8 and 9 - total from all asset classes)</t>
  </si>
  <si>
    <t>3. Estimated Future Debt Service Principal Payments (Worksheet 5)</t>
  </si>
  <si>
    <t>4. Existing Debt Service Principal Payments (Worksheet 6)</t>
  </si>
  <si>
    <t>Authored by AE2S Nexus on behalf of the SDARWS Rural Water Center</t>
  </si>
  <si>
    <t>January 2020</t>
  </si>
  <si>
    <t>Sponsored by the the SDARWS, CoBank, and AE2S</t>
  </si>
  <si>
    <t>Attachments to the White Paper entitled "Water System Depreciation:  A Capital Planning Tool for the Well-Managed Utility"</t>
  </si>
  <si>
    <t xml:space="preserve">The worksheets herein are intended to serve as a systems’ tool for entry-level capital reserve planning.  The cells containing formulas within have not been locked to allow systems to make changes at their sole discretion to their desired approach to system-specific capital reserve planning calculations.  By using this workbook, the user agrees that the SDARWS, CoBank, AE2S and AE2S Nexus are not liable for any damages or claims that may arise from or relate to use of the tool.   </t>
  </si>
  <si>
    <t>scheduled renewal/replacement.  This information is used to develop planned cash-funded capital values and estimate future debt service.</t>
  </si>
  <si>
    <t>are totaled at the bottom.  Level Debt Service is assumed (equal annual total P&amp;I payments).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</si>
</sst>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44" formatCode="_(&quot;$&quot;* #,##0.00_);_(&quot;$&quot;* \(#,##0.00\);_(&quot;$&quot;* &quot;-&quot;??_);_(@_)"/>
    <numFmt numFmtId="164" formatCode="0.0%"/>
    <numFmt numFmtId="165" formatCode="_(&quot;$&quot;* #,##0_);_(&quot;$&quot;* \(#,##0\);_(&quot;$&quot;* &quot;-&quot;??_);_(@_)"/>
    <numFmt numFmtId="166" formatCode="&quot;$&quot;#,##0"/>
  </numFmts>
  <fonts count="24" x14ac:knownFonts="1">
    <font>
      <sz val="11"/>
      <color theme="1"/>
      <name val="Calibri"/>
      <family val="2"/>
      <scheme val="minor"/>
    </font>
    <font>
      <b/>
      <sz val="11"/>
      <color theme="0"/>
      <name val="Calibri"/>
      <family val="2"/>
      <scheme val="minor"/>
    </font>
    <font>
      <b/>
      <sz val="11"/>
      <color theme="1"/>
      <name val="Calibri"/>
      <family val="2"/>
      <scheme val="minor"/>
    </font>
    <font>
      <b/>
      <u/>
      <sz val="11"/>
      <color theme="1"/>
      <name val="Calibri"/>
      <family val="2"/>
      <scheme val="minor"/>
    </font>
    <font>
      <u/>
      <sz val="11"/>
      <color theme="1"/>
      <name val="Calibri"/>
      <family val="2"/>
      <scheme val="minor"/>
    </font>
    <font>
      <sz val="16"/>
      <color theme="1"/>
      <name val="Calibri"/>
      <family val="2"/>
      <scheme val="minor"/>
    </font>
    <font>
      <b/>
      <sz val="16"/>
      <color theme="1"/>
      <name val="Calibri"/>
      <family val="2"/>
      <scheme val="minor"/>
    </font>
    <font>
      <b/>
      <sz val="18"/>
      <color theme="1"/>
      <name val="Calibri"/>
      <family val="2"/>
      <scheme val="minor"/>
    </font>
    <font>
      <i/>
      <sz val="11"/>
      <color theme="1"/>
      <name val="Calibri"/>
      <family val="2"/>
      <scheme val="minor"/>
    </font>
    <font>
      <sz val="11"/>
      <color theme="1"/>
      <name val="Calibri"/>
      <family val="2"/>
      <scheme val="minor"/>
    </font>
    <font>
      <sz val="11"/>
      <color theme="0"/>
      <name val="Calibri"/>
      <family val="2"/>
      <scheme val="minor"/>
    </font>
    <font>
      <sz val="11"/>
      <color theme="0" tint="-0.249977111117893"/>
      <name val="Calibri"/>
      <family val="2"/>
      <scheme val="minor"/>
    </font>
    <font>
      <sz val="11"/>
      <color rgb="FFFF0000"/>
      <name val="Calibri"/>
      <family val="2"/>
      <scheme val="minor"/>
    </font>
    <font>
      <b/>
      <sz val="16"/>
      <color theme="0"/>
      <name val="Calibri"/>
      <family val="2"/>
      <scheme val="minor"/>
    </font>
    <font>
      <sz val="12"/>
      <color theme="1"/>
      <name val="Calibri"/>
      <family val="2"/>
      <scheme val="minor"/>
    </font>
    <font>
      <b/>
      <sz val="11"/>
      <color rgb="FFC00000"/>
      <name val="Calibri"/>
      <family val="2"/>
      <scheme val="minor"/>
    </font>
    <font>
      <b/>
      <u/>
      <sz val="11"/>
      <color rgb="FFC00000"/>
      <name val="Calibri"/>
      <family val="2"/>
      <scheme val="minor"/>
    </font>
    <font>
      <b/>
      <u/>
      <sz val="11"/>
      <color theme="9" tint="-0.249977111117893"/>
      <name val="Calibri"/>
      <family val="2"/>
      <scheme val="minor"/>
    </font>
    <font>
      <b/>
      <u/>
      <sz val="11"/>
      <color theme="5"/>
      <name val="Calibri"/>
      <family val="2"/>
      <scheme val="minor"/>
    </font>
    <font>
      <sz val="11"/>
      <color theme="0" tint="-0.14999847407452621"/>
      <name val="Calibri"/>
      <family val="2"/>
      <scheme val="minor"/>
    </font>
    <font>
      <b/>
      <sz val="11"/>
      <name val="Calibri"/>
      <family val="2"/>
      <scheme val="minor"/>
    </font>
    <font>
      <b/>
      <u/>
      <sz val="11"/>
      <name val="Calibri"/>
      <family val="2"/>
      <scheme val="minor"/>
    </font>
    <font>
      <b/>
      <u/>
      <sz val="11"/>
      <color theme="0"/>
      <name val="Calibri"/>
      <family val="2"/>
      <scheme val="minor"/>
    </font>
    <font>
      <b/>
      <i/>
      <sz val="11"/>
      <color theme="1"/>
      <name val="Calibri"/>
      <family val="2"/>
      <scheme val="minor"/>
    </font>
  </fonts>
  <fills count="12">
    <fill>
      <patternFill patternType="none"/>
    </fill>
    <fill>
      <patternFill patternType="gray125"/>
    </fill>
    <fill>
      <patternFill patternType="solid">
        <fgColor theme="9" tint="0.39997558519241921"/>
        <bgColor indexed="64"/>
      </patternFill>
    </fill>
    <fill>
      <patternFill patternType="solid">
        <fgColor theme="9" tint="0.59999389629810485"/>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4"/>
        <bgColor indexed="64"/>
      </patternFill>
    </fill>
    <fill>
      <patternFill patternType="solid">
        <fgColor theme="9" tint="-0.499984740745262"/>
        <bgColor indexed="64"/>
      </patternFill>
    </fill>
    <fill>
      <patternFill patternType="solid">
        <fgColor theme="5" tint="-0.499984740745262"/>
        <bgColor indexed="64"/>
      </patternFill>
    </fill>
    <fill>
      <patternFill patternType="solid">
        <fgColor theme="4" tint="-0.249977111117893"/>
        <bgColor indexed="64"/>
      </patternFill>
    </fill>
    <fill>
      <patternFill patternType="solid">
        <fgColor theme="0" tint="-0.249977111117893"/>
        <bgColor indexed="64"/>
      </patternFill>
    </fill>
    <fill>
      <patternFill patternType="solid">
        <fgColor theme="0" tint="-0.34998626667073579"/>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bottom style="thin">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thin">
        <color indexed="64"/>
      </top>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medium">
        <color rgb="FFC00000"/>
      </left>
      <right style="medium">
        <color rgb="FFC00000"/>
      </right>
      <top style="medium">
        <color rgb="FFC00000"/>
      </top>
      <bottom style="medium">
        <color rgb="FFC00000"/>
      </bottom>
      <diagonal/>
    </border>
    <border>
      <left style="thin">
        <color rgb="FFC00000"/>
      </left>
      <right style="thin">
        <color rgb="FFC00000"/>
      </right>
      <top style="thin">
        <color rgb="FFC00000"/>
      </top>
      <bottom style="thin">
        <color rgb="FFC00000"/>
      </bottom>
      <diagonal/>
    </border>
    <border>
      <left style="medium">
        <color indexed="64"/>
      </left>
      <right/>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ck">
        <color indexed="64"/>
      </left>
      <right style="thick">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3">
    <xf numFmtId="0" fontId="0" fillId="0" borderId="0"/>
    <xf numFmtId="44" fontId="9" fillId="0" borderId="0" applyFont="0" applyFill="0" applyBorder="0" applyAlignment="0" applyProtection="0"/>
    <xf numFmtId="9" fontId="9" fillId="0" borderId="0" applyFont="0" applyFill="0" applyBorder="0" applyAlignment="0" applyProtection="0"/>
  </cellStyleXfs>
  <cellXfs count="200">
    <xf numFmtId="0" fontId="0" fillId="0" borderId="0" xfId="0"/>
    <xf numFmtId="0" fontId="2" fillId="0" borderId="0" xfId="0" applyFont="1"/>
    <xf numFmtId="0" fontId="3" fillId="0" borderId="0" xfId="0" applyFont="1"/>
    <xf numFmtId="0" fontId="0" fillId="0" borderId="0" xfId="0" applyAlignment="1">
      <alignment horizontal="center" vertical="center" wrapText="1"/>
    </xf>
    <xf numFmtId="0" fontId="0" fillId="0" borderId="0" xfId="0" applyFont="1"/>
    <xf numFmtId="0" fontId="0" fillId="0" borderId="0" xfId="0" applyAlignment="1">
      <alignment horizontal="left" indent="1"/>
    </xf>
    <xf numFmtId="0" fontId="0" fillId="0" borderId="0" xfId="0" applyFont="1" applyAlignment="1">
      <alignment horizontal="left" indent="1"/>
    </xf>
    <xf numFmtId="0" fontId="0" fillId="0" borderId="1" xfId="0" applyBorder="1"/>
    <xf numFmtId="0" fontId="0" fillId="0" borderId="3" xfId="0" applyBorder="1"/>
    <xf numFmtId="0" fontId="0" fillId="0" borderId="2" xfId="0" applyBorder="1"/>
    <xf numFmtId="0" fontId="0" fillId="0" borderId="7" xfId="0" applyBorder="1"/>
    <xf numFmtId="0" fontId="0" fillId="0" borderId="8" xfId="0" applyBorder="1"/>
    <xf numFmtId="0" fontId="0" fillId="0" borderId="3" xfId="0" applyFont="1" applyBorder="1"/>
    <xf numFmtId="0" fontId="0" fillId="2" borderId="1" xfId="0" applyFill="1" applyBorder="1"/>
    <xf numFmtId="0" fontId="0" fillId="4" borderId="1" xfId="0" applyFill="1" applyBorder="1"/>
    <xf numFmtId="0" fontId="0" fillId="4" borderId="2" xfId="0" applyFill="1" applyBorder="1"/>
    <xf numFmtId="0" fontId="0" fillId="5" borderId="1" xfId="0" applyFill="1" applyBorder="1"/>
    <xf numFmtId="0" fontId="0" fillId="5" borderId="2" xfId="0" applyFill="1" applyBorder="1"/>
    <xf numFmtId="0" fontId="6" fillId="0" borderId="0" xfId="0" applyFont="1"/>
    <xf numFmtId="0" fontId="7" fillId="0" borderId="0" xfId="0" applyFont="1"/>
    <xf numFmtId="0" fontId="0" fillId="0" borderId="0" xfId="0" applyAlignment="1">
      <alignment horizontal="right"/>
    </xf>
    <xf numFmtId="0" fontId="0" fillId="0" borderId="0" xfId="0" applyBorder="1"/>
    <xf numFmtId="0" fontId="1" fillId="6" borderId="3" xfId="0" applyFont="1" applyFill="1" applyBorder="1" applyAlignment="1">
      <alignment horizontal="center" vertical="center"/>
    </xf>
    <xf numFmtId="0" fontId="1" fillId="6" borderId="1" xfId="0" applyFont="1" applyFill="1" applyBorder="1" applyAlignment="1">
      <alignment horizontal="center" vertical="center" wrapText="1"/>
    </xf>
    <xf numFmtId="0" fontId="1" fillId="6" borderId="2" xfId="0" applyFont="1" applyFill="1" applyBorder="1" applyAlignment="1">
      <alignment horizontal="center" vertical="center" wrapText="1"/>
    </xf>
    <xf numFmtId="0" fontId="0" fillId="0" borderId="0" xfId="0" applyFont="1" applyAlignment="1">
      <alignment horizontal="left"/>
    </xf>
    <xf numFmtId="0" fontId="1" fillId="9" borderId="16" xfId="0" applyFont="1" applyFill="1" applyBorder="1" applyAlignment="1">
      <alignment horizontal="center" vertical="center" wrapText="1"/>
    </xf>
    <xf numFmtId="0" fontId="1" fillId="9" borderId="11" xfId="0" applyFont="1" applyFill="1" applyBorder="1" applyAlignment="1">
      <alignment horizontal="center" vertical="center" wrapText="1"/>
    </xf>
    <xf numFmtId="0" fontId="1" fillId="9" borderId="19" xfId="0" applyFont="1" applyFill="1" applyBorder="1" applyAlignment="1">
      <alignment horizontal="center" vertical="center" wrapText="1"/>
    </xf>
    <xf numFmtId="0" fontId="1" fillId="9" borderId="20" xfId="0" applyFont="1" applyFill="1" applyBorder="1" applyAlignment="1">
      <alignment horizontal="center" vertical="center" wrapText="1"/>
    </xf>
    <xf numFmtId="0" fontId="3" fillId="0" borderId="0" xfId="0" applyFont="1" applyAlignment="1">
      <alignment horizontal="center"/>
    </xf>
    <xf numFmtId="0" fontId="2" fillId="0" borderId="0" xfId="0" applyFont="1" applyAlignment="1">
      <alignment horizontal="left"/>
    </xf>
    <xf numFmtId="0" fontId="8" fillId="0" borderId="0" xfId="0" applyFont="1"/>
    <xf numFmtId="0" fontId="2" fillId="0" borderId="7" xfId="0" applyFont="1" applyBorder="1" applyAlignment="1">
      <alignment vertical="center"/>
    </xf>
    <xf numFmtId="0" fontId="1" fillId="9" borderId="22" xfId="0" applyFont="1" applyFill="1" applyBorder="1" applyAlignment="1">
      <alignment horizontal="center" vertical="center" wrapText="1"/>
    </xf>
    <xf numFmtId="0" fontId="0" fillId="0" borderId="24" xfId="0" applyBorder="1"/>
    <xf numFmtId="0" fontId="1" fillId="6" borderId="9" xfId="0" applyFont="1" applyFill="1" applyBorder="1" applyAlignment="1">
      <alignment horizontal="center" vertical="center" wrapText="1"/>
    </xf>
    <xf numFmtId="0" fontId="0" fillId="0" borderId="25" xfId="0" applyBorder="1"/>
    <xf numFmtId="0" fontId="0" fillId="0" borderId="10" xfId="0" applyBorder="1"/>
    <xf numFmtId="165" fontId="0" fillId="0" borderId="1" xfId="1" applyNumberFormat="1" applyFont="1" applyBorder="1"/>
    <xf numFmtId="14" fontId="0" fillId="0" borderId="0" xfId="0" applyNumberFormat="1" applyBorder="1"/>
    <xf numFmtId="165" fontId="0" fillId="2" borderId="1" xfId="1" applyNumberFormat="1" applyFont="1" applyFill="1" applyBorder="1"/>
    <xf numFmtId="0" fontId="10" fillId="0" borderId="0" xfId="0" applyFont="1"/>
    <xf numFmtId="165" fontId="2" fillId="0" borderId="15" xfId="1" applyNumberFormat="1" applyFont="1" applyBorder="1" applyAlignment="1">
      <alignment horizontal="left" vertical="center"/>
    </xf>
    <xf numFmtId="6" fontId="0" fillId="0" borderId="17" xfId="0" applyNumberFormat="1" applyBorder="1"/>
    <xf numFmtId="6" fontId="0" fillId="0" borderId="21" xfId="0" applyNumberFormat="1" applyBorder="1"/>
    <xf numFmtId="6" fontId="0" fillId="0" borderId="12" xfId="0" applyNumberFormat="1" applyBorder="1"/>
    <xf numFmtId="0" fontId="11" fillId="0" borderId="0" xfId="0" applyFont="1"/>
    <xf numFmtId="0" fontId="0" fillId="0" borderId="23" xfId="0" applyBorder="1"/>
    <xf numFmtId="0" fontId="0" fillId="0" borderId="27" xfId="0" applyBorder="1"/>
    <xf numFmtId="10" fontId="0" fillId="0" borderId="10" xfId="2" applyNumberFormat="1" applyFont="1" applyBorder="1"/>
    <xf numFmtId="165" fontId="0" fillId="5" borderId="1" xfId="1" applyNumberFormat="1" applyFont="1" applyFill="1" applyBorder="1"/>
    <xf numFmtId="0" fontId="2" fillId="0" borderId="24" xfId="0" applyFont="1" applyBorder="1" applyAlignment="1">
      <alignment vertical="center"/>
    </xf>
    <xf numFmtId="0" fontId="11" fillId="0" borderId="0" xfId="0" applyFont="1" applyBorder="1"/>
    <xf numFmtId="0" fontId="0" fillId="0" borderId="3" xfId="0" applyBorder="1" applyAlignment="1">
      <alignment wrapText="1"/>
    </xf>
    <xf numFmtId="1" fontId="0" fillId="2" borderId="1" xfId="0" applyNumberFormat="1" applyFill="1" applyBorder="1"/>
    <xf numFmtId="0" fontId="12" fillId="0" borderId="0" xfId="0" applyFont="1"/>
    <xf numFmtId="0" fontId="0" fillId="0" borderId="7" xfId="0" applyBorder="1" applyAlignment="1">
      <alignment wrapText="1"/>
    </xf>
    <xf numFmtId="0" fontId="3" fillId="0" borderId="0" xfId="0" applyFont="1" applyAlignment="1">
      <alignment horizontal="left" wrapText="1"/>
    </xf>
    <xf numFmtId="0" fontId="0" fillId="0" borderId="0" xfId="0" applyAlignment="1">
      <alignment horizontal="left" vertical="center" indent="1"/>
    </xf>
    <xf numFmtId="0" fontId="6" fillId="0" borderId="4" xfId="0" applyFont="1" applyBorder="1"/>
    <xf numFmtId="0" fontId="6" fillId="0" borderId="5" xfId="0" applyFont="1" applyBorder="1"/>
    <xf numFmtId="0" fontId="6" fillId="0" borderId="6" xfId="0" applyFont="1" applyBorder="1" applyAlignment="1">
      <alignment horizontal="left" wrapText="1"/>
    </xf>
    <xf numFmtId="0" fontId="6" fillId="0" borderId="4" xfId="0" applyFont="1" applyBorder="1" applyAlignment="1">
      <alignment horizontal="left"/>
    </xf>
    <xf numFmtId="0" fontId="6" fillId="0" borderId="9" xfId="0" applyFont="1" applyBorder="1" applyAlignment="1">
      <alignment horizontal="left"/>
    </xf>
    <xf numFmtId="0" fontId="6" fillId="9" borderId="13" xfId="0" applyFont="1" applyFill="1" applyBorder="1"/>
    <xf numFmtId="0" fontId="6" fillId="0" borderId="6" xfId="0" applyFont="1" applyBorder="1"/>
    <xf numFmtId="0" fontId="13" fillId="6" borderId="3" xfId="0" applyFont="1" applyFill="1" applyBorder="1" applyAlignment="1">
      <alignment horizontal="left" vertical="center" wrapText="1"/>
    </xf>
    <xf numFmtId="0" fontId="13" fillId="6" borderId="1" xfId="0" applyFont="1" applyFill="1" applyBorder="1" applyAlignment="1">
      <alignment horizontal="center" vertical="center" wrapText="1"/>
    </xf>
    <xf numFmtId="0" fontId="13" fillId="7" borderId="1" xfId="0" applyFont="1" applyFill="1" applyBorder="1" applyAlignment="1">
      <alignment horizontal="center" vertical="center" wrapText="1"/>
    </xf>
    <xf numFmtId="0" fontId="13" fillId="8" borderId="1" xfId="0" applyFont="1" applyFill="1" applyBorder="1" applyAlignment="1">
      <alignment horizontal="center" vertical="center" wrapText="1"/>
    </xf>
    <xf numFmtId="0" fontId="13" fillId="8" borderId="2" xfId="0" applyFont="1" applyFill="1" applyBorder="1" applyAlignment="1">
      <alignment horizontal="center" vertical="center" wrapText="1"/>
    </xf>
    <xf numFmtId="0" fontId="13" fillId="9" borderId="14" xfId="0" applyFont="1" applyFill="1" applyBorder="1" applyAlignment="1">
      <alignment horizontal="center" vertical="center" wrapText="1"/>
    </xf>
    <xf numFmtId="0" fontId="13" fillId="6" borderId="2" xfId="0" applyFont="1" applyFill="1" applyBorder="1" applyAlignment="1">
      <alignment horizontal="center" vertical="center" wrapText="1"/>
    </xf>
    <xf numFmtId="14" fontId="14" fillId="0" borderId="0" xfId="0" applyNumberFormat="1" applyFont="1" applyBorder="1"/>
    <xf numFmtId="0" fontId="14" fillId="0" borderId="0" xfId="0" applyFont="1"/>
    <xf numFmtId="0" fontId="14" fillId="0" borderId="0" xfId="0" applyFont="1" applyAlignment="1">
      <alignment horizontal="right"/>
    </xf>
    <xf numFmtId="0" fontId="0" fillId="0" borderId="0" xfId="0" applyFont="1" applyAlignment="1">
      <alignment wrapText="1"/>
    </xf>
    <xf numFmtId="6" fontId="0" fillId="10" borderId="17" xfId="0" applyNumberFormat="1" applyFill="1" applyBorder="1"/>
    <xf numFmtId="0" fontId="0" fillId="10" borderId="12" xfId="0" applyFill="1" applyBorder="1"/>
    <xf numFmtId="0" fontId="0" fillId="10" borderId="26" xfId="0" applyFill="1" applyBorder="1"/>
    <xf numFmtId="6" fontId="0" fillId="11" borderId="17" xfId="0" applyNumberFormat="1" applyFill="1" applyBorder="1"/>
    <xf numFmtId="0" fontId="0" fillId="11" borderId="11" xfId="0" applyFill="1" applyBorder="1"/>
    <xf numFmtId="0" fontId="0" fillId="11" borderId="12" xfId="0" applyFill="1" applyBorder="1"/>
    <xf numFmtId="0" fontId="2" fillId="0" borderId="0" xfId="0" applyFont="1" applyAlignment="1">
      <alignment horizontal="left" indent="1"/>
    </xf>
    <xf numFmtId="165" fontId="2" fillId="10" borderId="18" xfId="1" applyNumberFormat="1" applyFont="1" applyFill="1" applyBorder="1" applyAlignment="1">
      <alignment horizontal="left" vertical="center"/>
    </xf>
    <xf numFmtId="0" fontId="0" fillId="0" borderId="29" xfId="0" applyBorder="1"/>
    <xf numFmtId="0" fontId="16" fillId="0" borderId="0" xfId="0" applyFont="1" applyBorder="1" applyAlignment="1">
      <alignment horizontal="center"/>
    </xf>
    <xf numFmtId="0" fontId="0" fillId="0" borderId="30" xfId="0" applyBorder="1" applyAlignment="1">
      <alignment horizontal="center"/>
    </xf>
    <xf numFmtId="164" fontId="0" fillId="0" borderId="30" xfId="2" applyNumberFormat="1" applyFont="1" applyBorder="1" applyAlignment="1">
      <alignment horizontal="center"/>
    </xf>
    <xf numFmtId="166" fontId="0" fillId="11" borderId="14" xfId="0" applyNumberFormat="1" applyFill="1" applyBorder="1"/>
    <xf numFmtId="0" fontId="0" fillId="11" borderId="2" xfId="0" applyFill="1" applyBorder="1"/>
    <xf numFmtId="166" fontId="0" fillId="10" borderId="14" xfId="0" applyNumberFormat="1" applyFill="1" applyBorder="1"/>
    <xf numFmtId="0" fontId="0" fillId="10" borderId="2" xfId="0" applyFill="1" applyBorder="1"/>
    <xf numFmtId="0" fontId="2" fillId="0" borderId="28" xfId="0" applyFont="1" applyBorder="1" applyAlignment="1">
      <alignment vertical="center"/>
    </xf>
    <xf numFmtId="0" fontId="0" fillId="0" borderId="5" xfId="0" applyBorder="1"/>
    <xf numFmtId="165" fontId="0" fillId="3" borderId="5" xfId="1" applyNumberFormat="1" applyFont="1" applyFill="1" applyBorder="1"/>
    <xf numFmtId="0" fontId="0" fillId="3" borderId="5" xfId="0" applyFill="1" applyBorder="1"/>
    <xf numFmtId="0" fontId="0" fillId="5" borderId="5" xfId="0" applyFill="1" applyBorder="1"/>
    <xf numFmtId="0" fontId="0" fillId="5" borderId="6" xfId="0" applyFill="1" applyBorder="1"/>
    <xf numFmtId="166" fontId="2" fillId="10" borderId="31" xfId="0" applyNumberFormat="1" applyFont="1" applyFill="1" applyBorder="1" applyAlignment="1">
      <alignment horizontal="right" vertical="center"/>
    </xf>
    <xf numFmtId="0" fontId="0" fillId="10" borderId="6" xfId="0" applyFill="1" applyBorder="1"/>
    <xf numFmtId="0" fontId="0" fillId="0" borderId="33" xfId="0" applyBorder="1"/>
    <xf numFmtId="0" fontId="0" fillId="2" borderId="33" xfId="0" applyFill="1" applyBorder="1"/>
    <xf numFmtId="0" fontId="0" fillId="4" borderId="33" xfId="0" applyFill="1" applyBorder="1"/>
    <xf numFmtId="166" fontId="0" fillId="11" borderId="34" xfId="0" applyNumberFormat="1" applyFill="1" applyBorder="1"/>
    <xf numFmtId="0" fontId="0" fillId="11" borderId="35" xfId="0" applyFill="1" applyBorder="1"/>
    <xf numFmtId="0" fontId="0" fillId="10" borderId="3" xfId="0" applyFont="1" applyFill="1" applyBorder="1"/>
    <xf numFmtId="0" fontId="0" fillId="10" borderId="1" xfId="0" applyFill="1" applyBorder="1"/>
    <xf numFmtId="0" fontId="2" fillId="10" borderId="28" xfId="0" applyFont="1" applyFill="1" applyBorder="1" applyAlignment="1">
      <alignment vertical="center"/>
    </xf>
    <xf numFmtId="0" fontId="0" fillId="10" borderId="5" xfId="0" applyFill="1" applyBorder="1"/>
    <xf numFmtId="0" fontId="0" fillId="11" borderId="3" xfId="0" applyFont="1" applyFill="1" applyBorder="1"/>
    <xf numFmtId="0" fontId="0" fillId="11" borderId="1" xfId="0" applyFill="1" applyBorder="1"/>
    <xf numFmtId="0" fontId="0" fillId="11" borderId="32" xfId="0" applyFont="1" applyFill="1" applyBorder="1"/>
    <xf numFmtId="0" fontId="0" fillId="11" borderId="33" xfId="0" applyFill="1" applyBorder="1"/>
    <xf numFmtId="165" fontId="0" fillId="3" borderId="2" xfId="1" applyNumberFormat="1" applyFont="1" applyFill="1" applyBorder="1"/>
    <xf numFmtId="165" fontId="0" fillId="3" borderId="35" xfId="1" applyNumberFormat="1" applyFont="1" applyFill="1" applyBorder="1"/>
    <xf numFmtId="0" fontId="0" fillId="5" borderId="3" xfId="0" applyFill="1" applyBorder="1"/>
    <xf numFmtId="0" fontId="0" fillId="4" borderId="3" xfId="0" applyFill="1" applyBorder="1"/>
    <xf numFmtId="0" fontId="0" fillId="4" borderId="32" xfId="0" applyFill="1" applyBorder="1"/>
    <xf numFmtId="0" fontId="13" fillId="7" borderId="8" xfId="0" applyFont="1" applyFill="1" applyBorder="1" applyAlignment="1">
      <alignment horizontal="center" vertical="center" wrapText="1"/>
    </xf>
    <xf numFmtId="0" fontId="15" fillId="0" borderId="0" xfId="0" applyFont="1" applyAlignment="1">
      <alignment horizontal="left" vertical="center"/>
    </xf>
    <xf numFmtId="0" fontId="15" fillId="0" borderId="0" xfId="0" applyFont="1" applyAlignment="1">
      <alignment horizontal="center"/>
    </xf>
    <xf numFmtId="0" fontId="15" fillId="0" borderId="0" xfId="0" applyFont="1" applyAlignment="1"/>
    <xf numFmtId="0" fontId="19" fillId="0" borderId="0" xfId="0" applyFont="1" applyAlignment="1">
      <alignment horizontal="center"/>
    </xf>
    <xf numFmtId="165" fontId="0" fillId="11" borderId="17" xfId="1" applyNumberFormat="1" applyFont="1" applyFill="1" applyBorder="1"/>
    <xf numFmtId="165" fontId="2" fillId="11" borderId="15" xfId="1" applyNumberFormat="1" applyFont="1" applyFill="1" applyBorder="1" applyAlignment="1">
      <alignment horizontal="left" vertical="center"/>
    </xf>
    <xf numFmtId="165" fontId="0" fillId="10" borderId="17" xfId="1" applyNumberFormat="1" applyFont="1" applyFill="1" applyBorder="1"/>
    <xf numFmtId="0" fontId="15" fillId="0" borderId="9" xfId="0" applyFont="1" applyBorder="1" applyAlignment="1"/>
    <xf numFmtId="1" fontId="0" fillId="10" borderId="2" xfId="0" applyNumberFormat="1" applyFill="1" applyBorder="1"/>
    <xf numFmtId="0" fontId="7" fillId="0" borderId="0" xfId="0" applyFont="1" applyFill="1"/>
    <xf numFmtId="0" fontId="0" fillId="0" borderId="0" xfId="0" applyFill="1"/>
    <xf numFmtId="0" fontId="8" fillId="0" borderId="0" xfId="0" applyFont="1" applyFill="1"/>
    <xf numFmtId="0" fontId="1" fillId="0" borderId="4" xfId="0" applyFont="1" applyFill="1" applyBorder="1" applyAlignment="1">
      <alignment horizontal="center" vertical="center"/>
    </xf>
    <xf numFmtId="0" fontId="1" fillId="0" borderId="5" xfId="0" applyFont="1" applyFill="1" applyBorder="1" applyAlignment="1">
      <alignment horizontal="center" vertical="center" wrapText="1"/>
    </xf>
    <xf numFmtId="0" fontId="2" fillId="0" borderId="3" xfId="0" applyFont="1" applyFill="1" applyBorder="1"/>
    <xf numFmtId="0" fontId="0" fillId="0" borderId="1" xfId="0" applyFont="1" applyFill="1" applyBorder="1"/>
    <xf numFmtId="0" fontId="0" fillId="0" borderId="8" xfId="0" applyFont="1" applyFill="1" applyBorder="1"/>
    <xf numFmtId="0" fontId="0" fillId="0" borderId="3" xfId="0" applyFont="1" applyFill="1" applyBorder="1" applyAlignment="1">
      <alignment horizontal="left" indent="1"/>
    </xf>
    <xf numFmtId="0" fontId="0" fillId="0" borderId="2"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2" xfId="0" applyFont="1" applyFill="1" applyBorder="1"/>
    <xf numFmtId="0" fontId="0" fillId="0" borderId="10" xfId="0" applyFont="1" applyFill="1" applyBorder="1"/>
    <xf numFmtId="0" fontId="0" fillId="0" borderId="2" xfId="0" quotePrefix="1" applyFont="1" applyFill="1" applyBorder="1" applyAlignment="1">
      <alignment horizontal="center" vertical="center"/>
    </xf>
    <xf numFmtId="0" fontId="0" fillId="0" borderId="10" xfId="0" quotePrefix="1" applyFont="1" applyFill="1" applyBorder="1" applyAlignment="1">
      <alignment horizontal="center" vertical="center"/>
    </xf>
    <xf numFmtId="16" fontId="0" fillId="0" borderId="2" xfId="0" quotePrefix="1" applyNumberFormat="1" applyFont="1" applyFill="1" applyBorder="1" applyAlignment="1">
      <alignment horizontal="center" vertical="center"/>
    </xf>
    <xf numFmtId="16" fontId="0" fillId="0" borderId="10" xfId="0" quotePrefix="1" applyNumberFormat="1" applyFont="1" applyFill="1" applyBorder="1" applyAlignment="1">
      <alignment horizontal="center" vertical="center"/>
    </xf>
    <xf numFmtId="0" fontId="0" fillId="0" borderId="0" xfId="0" applyFill="1" applyAlignment="1">
      <alignment vertical="center"/>
    </xf>
    <xf numFmtId="165" fontId="0" fillId="10" borderId="23" xfId="1" applyNumberFormat="1" applyFont="1" applyFill="1" applyBorder="1" applyAlignment="1">
      <alignment vertical="center"/>
    </xf>
    <xf numFmtId="165" fontId="0" fillId="11" borderId="21" xfId="1" applyNumberFormat="1" applyFont="1" applyFill="1" applyBorder="1" applyAlignment="1">
      <alignment vertical="center"/>
    </xf>
    <xf numFmtId="165" fontId="0" fillId="10" borderId="17" xfId="1" applyNumberFormat="1" applyFont="1" applyFill="1" applyBorder="1" applyAlignment="1">
      <alignment vertical="center"/>
    </xf>
    <xf numFmtId="165" fontId="2" fillId="10" borderId="15" xfId="1" applyNumberFormat="1" applyFont="1" applyFill="1" applyBorder="1" applyAlignment="1">
      <alignment horizontal="left" vertical="center"/>
    </xf>
    <xf numFmtId="165" fontId="0" fillId="11" borderId="17" xfId="1" applyNumberFormat="1" applyFont="1" applyFill="1" applyBorder="1" applyAlignment="1">
      <alignment vertical="center"/>
    </xf>
    <xf numFmtId="165" fontId="2" fillId="11" borderId="23" xfId="1" applyNumberFormat="1" applyFont="1" applyFill="1" applyBorder="1" applyAlignment="1">
      <alignment vertical="center"/>
    </xf>
    <xf numFmtId="0" fontId="0" fillId="11" borderId="3" xfId="0" applyFont="1" applyFill="1" applyBorder="1" applyAlignment="1">
      <alignment vertical="center"/>
    </xf>
    <xf numFmtId="0" fontId="0" fillId="11" borderId="3" xfId="0" applyFill="1" applyBorder="1" applyAlignment="1">
      <alignment vertical="center"/>
    </xf>
    <xf numFmtId="0" fontId="0" fillId="10" borderId="3" xfId="0" applyFont="1" applyFill="1" applyBorder="1" applyAlignment="1">
      <alignment vertical="center"/>
    </xf>
    <xf numFmtId="0" fontId="0" fillId="10" borderId="3" xfId="0" applyFill="1" applyBorder="1" applyAlignment="1">
      <alignment vertical="center"/>
    </xf>
    <xf numFmtId="166" fontId="2" fillId="11" borderId="31" xfId="0" applyNumberFormat="1" applyFont="1" applyFill="1" applyBorder="1" applyAlignment="1">
      <alignment horizontal="right" vertical="center"/>
    </xf>
    <xf numFmtId="0" fontId="0" fillId="11" borderId="6" xfId="0" applyFill="1" applyBorder="1"/>
    <xf numFmtId="0" fontId="0" fillId="0" borderId="32" xfId="0" applyBorder="1"/>
    <xf numFmtId="165" fontId="0" fillId="2" borderId="33" xfId="1" applyNumberFormat="1" applyFont="1" applyFill="1" applyBorder="1"/>
    <xf numFmtId="165" fontId="0" fillId="5" borderId="33" xfId="1" applyNumberFormat="1" applyFont="1" applyFill="1" applyBorder="1"/>
    <xf numFmtId="0" fontId="0" fillId="5" borderId="35" xfId="0" applyFill="1" applyBorder="1"/>
    <xf numFmtId="0" fontId="0" fillId="11" borderId="25" xfId="0" applyFill="1" applyBorder="1"/>
    <xf numFmtId="10" fontId="0" fillId="11" borderId="1" xfId="2" applyNumberFormat="1" applyFont="1" applyFill="1" applyBorder="1"/>
    <xf numFmtId="165" fontId="0" fillId="11" borderId="2" xfId="1" applyNumberFormat="1" applyFont="1" applyFill="1" applyBorder="1"/>
    <xf numFmtId="165" fontId="0" fillId="11" borderId="11" xfId="1" applyNumberFormat="1" applyFont="1" applyFill="1" applyBorder="1"/>
    <xf numFmtId="165" fontId="0" fillId="11" borderId="12" xfId="1" applyNumberFormat="1" applyFont="1" applyFill="1" applyBorder="1"/>
    <xf numFmtId="165" fontId="0" fillId="11" borderId="25" xfId="1" applyNumberFormat="1" applyFont="1" applyFill="1" applyBorder="1"/>
    <xf numFmtId="0" fontId="2" fillId="11" borderId="7" xfId="0" applyFont="1" applyFill="1" applyBorder="1" applyAlignment="1">
      <alignment vertical="center"/>
    </xf>
    <xf numFmtId="0" fontId="0" fillId="11" borderId="8" xfId="0" applyFill="1" applyBorder="1"/>
    <xf numFmtId="165" fontId="0" fillId="11" borderId="8" xfId="1" applyNumberFormat="1" applyFont="1" applyFill="1" applyBorder="1"/>
    <xf numFmtId="0" fontId="0" fillId="11" borderId="24" xfId="0" applyFill="1" applyBorder="1"/>
    <xf numFmtId="164" fontId="2" fillId="11" borderId="1" xfId="2" applyNumberFormat="1" applyFont="1" applyFill="1" applyBorder="1" applyAlignment="1">
      <alignment horizontal="left" vertical="center"/>
    </xf>
    <xf numFmtId="165" fontId="2" fillId="11" borderId="24" xfId="0" applyNumberFormat="1" applyFont="1" applyFill="1" applyBorder="1" applyAlignment="1">
      <alignment horizontal="left" vertical="center"/>
    </xf>
    <xf numFmtId="165" fontId="2" fillId="11" borderId="26" xfId="0" applyNumberFormat="1" applyFont="1" applyFill="1" applyBorder="1" applyAlignment="1">
      <alignment horizontal="left" vertical="center"/>
    </xf>
    <xf numFmtId="0" fontId="0" fillId="10" borderId="25" xfId="0" applyFill="1" applyBorder="1"/>
    <xf numFmtId="10" fontId="0" fillId="10" borderId="1" xfId="2" applyNumberFormat="1" applyFont="1" applyFill="1" applyBorder="1"/>
    <xf numFmtId="165" fontId="0" fillId="10" borderId="2" xfId="1" applyNumberFormat="1" applyFont="1" applyFill="1" applyBorder="1"/>
    <xf numFmtId="165" fontId="0" fillId="10" borderId="12" xfId="1" applyNumberFormat="1" applyFont="1" applyFill="1" applyBorder="1"/>
    <xf numFmtId="165" fontId="0" fillId="10" borderId="25" xfId="1" applyNumberFormat="1" applyFont="1" applyFill="1" applyBorder="1"/>
    <xf numFmtId="165" fontId="0" fillId="11" borderId="1" xfId="1" applyNumberFormat="1" applyFont="1" applyFill="1" applyBorder="1"/>
    <xf numFmtId="165" fontId="0" fillId="10" borderId="1" xfId="1" applyNumberFormat="1" applyFont="1" applyFill="1" applyBorder="1"/>
    <xf numFmtId="165" fontId="0" fillId="10" borderId="11" xfId="1" applyNumberFormat="1" applyFont="1" applyFill="1" applyBorder="1"/>
    <xf numFmtId="165" fontId="0" fillId="10" borderId="21" xfId="1" applyNumberFormat="1" applyFont="1" applyFill="1" applyBorder="1" applyAlignment="1">
      <alignment vertical="center"/>
    </xf>
    <xf numFmtId="17" fontId="0" fillId="0" borderId="0" xfId="0" quotePrefix="1" applyNumberFormat="1"/>
    <xf numFmtId="0" fontId="2" fillId="0" borderId="0" xfId="0" applyFont="1" applyAlignment="1">
      <alignment horizontal="left" wrapText="1"/>
    </xf>
    <xf numFmtId="0" fontId="0" fillId="0" borderId="0" xfId="0" applyAlignment="1">
      <alignment horizontal="left" vertical="top" wrapText="1"/>
    </xf>
    <xf numFmtId="0" fontId="3"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wrapText="1"/>
    </xf>
    <xf numFmtId="0" fontId="15" fillId="0" borderId="25" xfId="0" applyFont="1" applyBorder="1" applyAlignment="1">
      <alignment horizontal="center"/>
    </xf>
    <xf numFmtId="0" fontId="20" fillId="0" borderId="0" xfId="0" applyFont="1" applyAlignment="1">
      <alignment horizontal="center"/>
    </xf>
    <xf numFmtId="0" fontId="2" fillId="0" borderId="0" xfId="0" applyFont="1" applyAlignment="1">
      <alignment horizontal="center"/>
    </xf>
    <xf numFmtId="0" fontId="8" fillId="0" borderId="0" xfId="0" applyFont="1" applyAlignment="1">
      <alignment horizontal="left" wrapText="1"/>
    </xf>
    <xf numFmtId="0" fontId="15" fillId="0" borderId="9" xfId="0" applyFont="1" applyBorder="1" applyAlignment="1">
      <alignment horizontal="center"/>
    </xf>
    <xf numFmtId="0" fontId="15" fillId="0" borderId="0" xfId="0" applyFont="1" applyAlignment="1">
      <alignment horizontal="center"/>
    </xf>
    <xf numFmtId="0" fontId="15" fillId="0" borderId="0" xfId="0" applyFont="1" applyBorder="1" applyAlignment="1">
      <alignment horizontal="center"/>
    </xf>
    <xf numFmtId="0" fontId="0" fillId="0" borderId="0" xfId="0" applyAlignment="1">
      <alignment horizontal="left" vertical="center" wrapText="1"/>
    </xf>
  </cellXfs>
  <cellStyles count="3">
    <cellStyle name="Currency" xfId="1" builtinId="4"/>
    <cellStyle name="Normal" xfId="0" builtinId="0"/>
    <cellStyle name="Percent" xfId="2" builtinId="5"/>
  </cellStyles>
  <dxfs count="127">
    <dxf>
      <border diagonalUp="0" diagonalDown="0">
        <left style="medium">
          <color indexed="64"/>
        </left>
        <right style="medium">
          <color indexed="64"/>
        </right>
        <top style="thin">
          <color indexed="64"/>
        </top>
        <bottom style="thin">
          <color indexed="64"/>
        </bottom>
        <vertical/>
        <horizontal/>
      </border>
    </dxf>
    <dxf>
      <border diagonalUp="0" diagonalDown="0">
        <left style="medium">
          <color indexed="64"/>
        </left>
        <right/>
        <top style="thin">
          <color indexed="64"/>
        </top>
        <bottom style="thin">
          <color indexed="64"/>
        </bottom>
        <vertical/>
        <horizontal/>
      </border>
    </dxf>
    <dxf>
      <border diagonalUp="0" diagonalDown="0">
        <left style="medium">
          <color indexed="64"/>
        </left>
        <right/>
        <top style="thin">
          <color indexed="64"/>
        </top>
        <bottom style="thin">
          <color indexed="64"/>
        </bottom>
        <vertical/>
        <horizontal/>
      </border>
    </dxf>
    <dxf>
      <border diagonalUp="0" diagonalDown="0">
        <left style="medium">
          <color indexed="64"/>
        </left>
        <right/>
        <top style="thin">
          <color indexed="64"/>
        </top>
        <bottom style="thin">
          <color indexed="64"/>
        </bottom>
        <vertical/>
        <horizontal/>
      </border>
    </dxf>
    <dxf>
      <border diagonalUp="0" diagonalDown="0">
        <left style="medium">
          <color indexed="64"/>
        </left>
        <right style="thin">
          <color indexed="64"/>
        </right>
        <top style="thin">
          <color indexed="64"/>
        </top>
        <bottom style="thin">
          <color indexed="64"/>
        </bottom>
        <vertical/>
        <horizontal/>
      </border>
    </dxf>
    <dxf>
      <border diagonalUp="0" diagonalDown="0">
        <left/>
        <right style="thin">
          <color indexed="64"/>
        </right>
        <top style="thin">
          <color indexed="64"/>
        </top>
        <bottom style="thin">
          <color indexed="64"/>
        </bottom>
        <vertical/>
        <horizontal/>
      </border>
    </dxf>
    <dxf>
      <border outline="0">
        <top style="thin">
          <color rgb="FF000000"/>
        </top>
      </border>
    </dxf>
    <dxf>
      <border outline="0">
        <left style="thin">
          <color rgb="FF000000"/>
        </left>
        <right style="thin">
          <color rgb="FF000000"/>
        </right>
        <top style="thin">
          <color rgb="FF000000"/>
        </top>
        <bottom style="thin">
          <color rgb="FF000000"/>
        </bottom>
      </border>
    </dxf>
    <dxf>
      <border outline="0">
        <bottom style="thin">
          <color rgb="FF000000"/>
        </bottom>
      </border>
    </dxf>
    <dxf>
      <font>
        <b/>
        <i val="0"/>
        <strike val="0"/>
        <condense val="0"/>
        <extend val="0"/>
        <outline val="0"/>
        <shadow val="0"/>
        <u val="none"/>
        <vertAlign val="baseline"/>
        <sz val="11"/>
        <color theme="0"/>
        <name val="Calibri"/>
        <family val="2"/>
        <scheme val="minor"/>
      </font>
      <fill>
        <patternFill patternType="solid">
          <fgColor indexed="64"/>
          <bgColor theme="4"/>
        </patternFill>
      </fill>
      <alignment horizontal="center" vertical="center" textRotation="0" wrapText="1" indent="0" justifyLastLine="0" shrinkToFit="0" readingOrder="0"/>
      <border diagonalUp="0" diagonalDown="0" outline="0">
        <left style="thin">
          <color indexed="64"/>
        </left>
        <right style="thin">
          <color indexed="64"/>
        </right>
        <top/>
        <bottom/>
      </border>
    </dxf>
    <dxf>
      <border diagonalUp="0" diagonalDown="0">
        <left style="medium">
          <color indexed="64"/>
        </left>
        <right style="medium">
          <color indexed="64"/>
        </right>
        <top style="thin">
          <color indexed="64"/>
        </top>
        <bottom style="thin">
          <color indexed="64"/>
        </bottom>
        <vertical/>
        <horizontal/>
      </border>
    </dxf>
    <dxf>
      <numFmt numFmtId="165" formatCode="_(&quot;$&quot;* #,##0_);_(&quot;$&quot;* \(#,##0\);_(&quot;$&quot;* &quot;-&quot;??_);_(@_)"/>
      <border diagonalUp="0" diagonalDown="0">
        <left style="thin">
          <color indexed="64"/>
        </left>
        <right style="thin">
          <color indexed="64"/>
        </right>
        <top style="thin">
          <color indexed="64"/>
        </top>
        <bottom style="thin">
          <color indexed="64"/>
        </bottom>
      </border>
    </dxf>
    <dxf>
      <numFmt numFmtId="164" formatCode="0.0%"/>
      <border diagonalUp="0" diagonalDown="0" outline="0">
        <left style="thin">
          <color indexed="64"/>
        </left>
        <right style="thin">
          <color indexed="64"/>
        </right>
        <top style="thin">
          <color indexed="64"/>
        </top>
        <bottom style="thin">
          <color indexed="64"/>
        </bottom>
      </border>
    </dxf>
    <dxf>
      <numFmt numFmtId="0" formatCode="General"/>
      <border diagonalUp="0" diagonalDown="0" outline="0">
        <left/>
        <right style="thin">
          <color indexed="64"/>
        </right>
        <top style="thin">
          <color indexed="64"/>
        </top>
        <bottom/>
      </border>
    </dxf>
    <dxf>
      <numFmt numFmtId="0" formatCode="General"/>
      <border diagonalUp="0" diagonalDown="0">
        <left style="thin">
          <color indexed="64"/>
        </left>
        <right style="thin">
          <color indexed="64"/>
        </right>
        <top style="thin">
          <color indexed="64"/>
        </top>
        <bottom style="thin">
          <color indexed="64"/>
        </bottom>
      </border>
    </dxf>
    <dxf>
      <numFmt numFmtId="165" formatCode="_(&quot;$&quot;* #,##0_);_(&quot;$&quot;* \(#,##0\);_(&quot;$&quot;* &quot;-&quot;??_);_(@_)"/>
      <border diagonalUp="0" diagonalDown="0" outline="0">
        <left style="thin">
          <color indexed="64"/>
        </left>
        <right style="thin">
          <color indexed="64"/>
        </right>
        <top style="thin">
          <color indexed="64"/>
        </top>
        <bottom style="thin">
          <color indexed="64"/>
        </bottom>
      </border>
    </dxf>
    <dxf>
      <numFmt numFmtId="0" formatCode="General"/>
      <border diagonalUp="0" diagonalDown="0">
        <left style="thin">
          <color indexed="64"/>
        </left>
        <right style="thin">
          <color indexed="64"/>
        </right>
        <top style="thin">
          <color indexed="64"/>
        </top>
        <bottom style="thin">
          <color indexed="64"/>
        </bottom>
      </border>
    </dxf>
    <dxf>
      <border diagonalUp="0" diagonalDown="0">
        <left/>
        <right style="thin">
          <color indexed="64"/>
        </right>
        <top style="thin">
          <color indexed="64"/>
        </top>
        <bottom style="thin">
          <color indexed="64"/>
        </bottom>
        <vertical/>
        <horizontal/>
      </border>
    </dxf>
    <dxf>
      <border outline="0">
        <top style="thin">
          <color rgb="FF000000"/>
        </top>
      </border>
    </dxf>
    <dxf>
      <border outline="0">
        <left style="thin">
          <color rgb="FF000000"/>
        </left>
        <right style="thin">
          <color rgb="FF000000"/>
        </right>
        <top style="thin">
          <color rgb="FF000000"/>
        </top>
        <bottom style="thin">
          <color rgb="FF000000"/>
        </bottom>
      </border>
    </dxf>
    <dxf>
      <border outline="0">
        <bottom style="thin">
          <color rgb="FF000000"/>
        </bottom>
      </border>
    </dxf>
    <dxf>
      <font>
        <b/>
        <i val="0"/>
        <strike val="0"/>
        <condense val="0"/>
        <extend val="0"/>
        <outline val="0"/>
        <shadow val="0"/>
        <u val="none"/>
        <vertAlign val="baseline"/>
        <sz val="11"/>
        <color theme="0"/>
        <name val="Calibri"/>
        <family val="2"/>
        <scheme val="minor"/>
      </font>
      <fill>
        <patternFill patternType="solid">
          <fgColor indexed="64"/>
          <bgColor theme="4"/>
        </patternFill>
      </fill>
      <alignment horizontal="center" vertical="center" textRotation="0" wrapText="1" indent="0" justifyLastLine="0" shrinkToFit="0" readingOrder="0"/>
      <border diagonalUp="0" diagonalDown="0" outline="0">
        <left style="thin">
          <color indexed="64"/>
        </left>
        <right style="thin">
          <color indexed="64"/>
        </right>
        <top/>
        <bottom/>
      </border>
    </dxf>
    <dxf>
      <border diagonalUp="0" diagonalDown="0">
        <left style="medium">
          <color indexed="64"/>
        </left>
        <right style="medium">
          <color indexed="64"/>
        </right>
        <top style="thin">
          <color indexed="64"/>
        </top>
        <bottom style="thin">
          <color indexed="64"/>
        </bottom>
        <vertical/>
        <horizontal/>
      </border>
    </dxf>
    <dxf>
      <numFmt numFmtId="165" formatCode="_(&quot;$&quot;* #,##0_);_(&quot;$&quot;* \(#,##0\);_(&quot;$&quot;* &quot;-&quot;??_);_(@_)"/>
      <border diagonalUp="0" diagonalDown="0">
        <left style="thin">
          <color indexed="64"/>
        </left>
        <right style="thin">
          <color indexed="64"/>
        </right>
        <top style="thin">
          <color indexed="64"/>
        </top>
        <bottom style="thin">
          <color indexed="64"/>
        </bottom>
      </border>
    </dxf>
    <dxf>
      <numFmt numFmtId="164" formatCode="0.0%"/>
      <border diagonalUp="0" diagonalDown="0" outline="0">
        <left style="thin">
          <color indexed="64"/>
        </left>
        <right style="thin">
          <color indexed="64"/>
        </right>
        <top style="thin">
          <color indexed="64"/>
        </top>
        <bottom style="thin">
          <color indexed="64"/>
        </bottom>
      </border>
    </dxf>
    <dxf>
      <numFmt numFmtId="0" formatCode="General"/>
      <border diagonalUp="0" diagonalDown="0" outline="0">
        <left/>
        <right style="thin">
          <color indexed="64"/>
        </right>
        <top style="thin">
          <color indexed="64"/>
        </top>
        <bottom/>
      </border>
    </dxf>
    <dxf>
      <border diagonalUp="0" diagonalDown="0" outline="0">
        <left style="thin">
          <color indexed="64"/>
        </left>
        <right style="thin">
          <color indexed="64"/>
        </right>
        <top style="thin">
          <color indexed="64"/>
        </top>
        <bottom style="thin">
          <color indexed="64"/>
        </bottom>
      </border>
    </dxf>
    <dxf>
      <numFmt numFmtId="165" formatCode="_(&quot;$&quot;* #,##0_);_(&quot;$&quot;* \(#,##0\);_(&quot;$&quot;* &quot;-&quot;??_);_(@_)"/>
      <border diagonalUp="0" diagonalDown="0" outline="0">
        <left style="thin">
          <color indexed="64"/>
        </left>
        <right style="thin">
          <color indexed="64"/>
        </right>
        <top style="thin">
          <color indexed="64"/>
        </top>
        <bottom style="thin">
          <color indexed="64"/>
        </bottom>
      </border>
    </dxf>
    <dxf>
      <border diagonalUp="0" diagonalDown="0" outline="0">
        <left style="thin">
          <color indexed="64"/>
        </left>
        <right style="thin">
          <color indexed="64"/>
        </right>
        <top style="thin">
          <color indexed="64"/>
        </top>
        <bottom style="thin">
          <color indexed="64"/>
        </bottom>
      </border>
    </dxf>
    <dxf>
      <border diagonalUp="0" diagonalDown="0">
        <left/>
        <right style="thin">
          <color indexed="64"/>
        </right>
        <top style="thin">
          <color indexed="64"/>
        </top>
        <bottom style="thin">
          <color indexed="64"/>
        </bottom>
        <vertical/>
        <horizontal/>
      </border>
    </dxf>
    <dxf>
      <border outline="0">
        <top style="thin">
          <color rgb="FF000000"/>
        </top>
      </border>
    </dxf>
    <dxf>
      <border outline="0">
        <left style="thin">
          <color rgb="FF000000"/>
        </left>
        <right style="thin">
          <color rgb="FF000000"/>
        </right>
        <top style="thin">
          <color rgb="FF000000"/>
        </top>
        <bottom style="thin">
          <color rgb="FF000000"/>
        </bottom>
      </border>
    </dxf>
    <dxf>
      <border outline="0">
        <bottom style="thin">
          <color rgb="FF000000"/>
        </bottom>
      </border>
    </dxf>
    <dxf>
      <font>
        <b/>
        <i val="0"/>
        <strike val="0"/>
        <condense val="0"/>
        <extend val="0"/>
        <outline val="0"/>
        <shadow val="0"/>
        <u val="none"/>
        <vertAlign val="baseline"/>
        <sz val="11"/>
        <color theme="0"/>
        <name val="Calibri"/>
        <family val="2"/>
        <scheme val="minor"/>
      </font>
      <fill>
        <patternFill patternType="solid">
          <fgColor indexed="64"/>
          <bgColor theme="4"/>
        </patternFill>
      </fill>
      <alignment horizontal="center" vertical="center" textRotation="0" wrapText="1" indent="0" justifyLastLine="0" shrinkToFit="0" readingOrder="0"/>
      <border diagonalUp="0" diagonalDown="0" outline="0">
        <left style="thin">
          <color indexed="64"/>
        </left>
        <right style="thin">
          <color indexed="64"/>
        </right>
        <top/>
        <bottom/>
      </border>
    </dxf>
    <dxf>
      <border diagonalUp="0" diagonalDown="0">
        <left style="medium">
          <color indexed="64"/>
        </left>
        <right style="medium">
          <color indexed="64"/>
        </right>
        <top style="thin">
          <color indexed="64"/>
        </top>
        <bottom style="thin">
          <color indexed="64"/>
        </bottom>
        <vertical/>
        <horizontal/>
      </border>
    </dxf>
    <dxf>
      <border diagonalUp="0" diagonalDown="0">
        <left style="medium">
          <color indexed="64"/>
        </left>
        <right/>
        <top style="thin">
          <color indexed="64"/>
        </top>
        <bottom style="thin">
          <color indexed="64"/>
        </bottom>
        <vertical/>
        <horizontal/>
      </border>
    </dxf>
    <dxf>
      <border diagonalUp="0" diagonalDown="0">
        <left style="medium">
          <color indexed="64"/>
        </left>
        <right/>
        <top style="thin">
          <color indexed="64"/>
        </top>
        <bottom style="thin">
          <color indexed="64"/>
        </bottom>
        <vertical/>
        <horizontal/>
      </border>
    </dxf>
    <dxf>
      <border diagonalUp="0" diagonalDown="0">
        <left style="medium">
          <color indexed="64"/>
        </left>
        <right/>
        <top style="thin">
          <color indexed="64"/>
        </top>
        <bottom style="thin">
          <color indexed="64"/>
        </bottom>
        <vertical/>
        <horizontal/>
      </border>
    </dxf>
    <dxf>
      <border diagonalUp="0" diagonalDown="0">
        <left style="medium">
          <color indexed="64"/>
        </left>
        <right style="thin">
          <color indexed="64"/>
        </right>
        <top style="thin">
          <color indexed="64"/>
        </top>
        <bottom style="thin">
          <color indexed="64"/>
        </bottom>
        <vertical/>
        <horizontal/>
      </border>
    </dxf>
    <dxf>
      <border diagonalUp="0" diagonalDown="0">
        <left/>
        <right style="thin">
          <color indexed="64"/>
        </right>
        <top style="thin">
          <color indexed="64"/>
        </top>
        <bottom style="thin">
          <color indexed="64"/>
        </bottom>
        <vertical/>
        <horizontal/>
      </border>
    </dxf>
    <dxf>
      <border outline="0">
        <top style="thin">
          <color rgb="FF000000"/>
        </top>
      </border>
    </dxf>
    <dxf>
      <border outline="0">
        <left style="thin">
          <color rgb="FF000000"/>
        </left>
        <right style="thin">
          <color rgb="FF000000"/>
        </right>
        <top style="thin">
          <color rgb="FF000000"/>
        </top>
        <bottom style="thin">
          <color rgb="FF000000"/>
        </bottom>
      </border>
    </dxf>
    <dxf>
      <border outline="0">
        <bottom style="thin">
          <color rgb="FF000000"/>
        </bottom>
      </border>
    </dxf>
    <dxf>
      <font>
        <b/>
        <i val="0"/>
        <strike val="0"/>
        <condense val="0"/>
        <extend val="0"/>
        <outline val="0"/>
        <shadow val="0"/>
        <u val="none"/>
        <vertAlign val="baseline"/>
        <sz val="11"/>
        <color theme="0"/>
        <name val="Calibri"/>
        <family val="2"/>
        <scheme val="minor"/>
      </font>
      <fill>
        <patternFill patternType="solid">
          <fgColor indexed="64"/>
          <bgColor theme="4"/>
        </patternFill>
      </fill>
      <alignment horizontal="center" vertical="center" textRotation="0" wrapText="1" indent="0" justifyLastLine="0" shrinkToFit="0" readingOrder="0"/>
      <border diagonalUp="0" diagonalDown="0" outline="0">
        <left style="thin">
          <color indexed="64"/>
        </left>
        <right style="thin">
          <color indexed="64"/>
        </right>
        <top/>
        <bottom/>
      </border>
    </dxf>
    <dxf>
      <border diagonalUp="0" diagonalDown="0">
        <left style="medium">
          <color indexed="64"/>
        </left>
        <right style="medium">
          <color indexed="64"/>
        </right>
        <top style="thin">
          <color indexed="64"/>
        </top>
        <bottom style="thin">
          <color indexed="64"/>
        </bottom>
        <vertical/>
        <horizontal/>
      </border>
    </dxf>
    <dxf>
      <border diagonalUp="0" diagonalDown="0">
        <left style="medium">
          <color indexed="64"/>
        </left>
        <right/>
        <top style="thin">
          <color indexed="64"/>
        </top>
        <bottom style="thin">
          <color indexed="64"/>
        </bottom>
        <vertical/>
        <horizontal/>
      </border>
    </dxf>
    <dxf>
      <border diagonalUp="0" diagonalDown="0">
        <left style="medium">
          <color indexed="64"/>
        </left>
        <right/>
        <top style="thin">
          <color indexed="64"/>
        </top>
        <bottom style="thin">
          <color indexed="64"/>
        </bottom>
        <vertical/>
        <horizontal/>
      </border>
    </dxf>
    <dxf>
      <border diagonalUp="0" diagonalDown="0">
        <left style="medium">
          <color indexed="64"/>
        </left>
        <right/>
        <top style="thin">
          <color indexed="64"/>
        </top>
        <bottom style="thin">
          <color indexed="64"/>
        </bottom>
        <vertical/>
        <horizontal/>
      </border>
    </dxf>
    <dxf>
      <border diagonalUp="0" diagonalDown="0">
        <left style="medium">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numFmt numFmtId="0" formatCode="General"/>
      <border diagonalUp="0" diagonalDown="0">
        <left style="thin">
          <color indexed="64"/>
        </left>
        <right style="thin">
          <color indexed="64"/>
        </right>
        <top style="thin">
          <color indexed="64"/>
        </top>
        <bottom style="thin">
          <color indexed="64"/>
        </bottom>
        <vertical/>
        <horizontal/>
      </border>
    </dxf>
    <dxf>
      <border diagonalUp="0" diagonalDown="0">
        <left/>
        <right style="thin">
          <color indexed="64"/>
        </right>
        <top style="thin">
          <color indexed="64"/>
        </top>
        <bottom/>
        <vertical/>
        <horizontal/>
      </border>
    </dxf>
    <dxf>
      <border diagonalUp="0" diagonalDown="0">
        <left/>
        <right style="thin">
          <color indexed="64"/>
        </right>
        <top style="thin">
          <color indexed="64"/>
        </top>
        <bottom style="thin">
          <color indexed="64"/>
        </bottom>
        <vertical/>
        <horizontal/>
      </border>
    </dxf>
    <dxf>
      <border outline="0">
        <top style="thin">
          <color rgb="FF000000"/>
        </top>
      </border>
    </dxf>
    <dxf>
      <border outline="0">
        <left style="thin">
          <color rgb="FF000000"/>
        </left>
        <right style="thin">
          <color rgb="FF000000"/>
        </right>
        <top style="thin">
          <color rgb="FF000000"/>
        </top>
        <bottom style="thin">
          <color rgb="FF000000"/>
        </bottom>
      </border>
    </dxf>
    <dxf>
      <border outline="0">
        <bottom style="thin">
          <color rgb="FF000000"/>
        </bottom>
      </border>
    </dxf>
    <dxf>
      <font>
        <b/>
        <i val="0"/>
        <strike val="0"/>
        <condense val="0"/>
        <extend val="0"/>
        <outline val="0"/>
        <shadow val="0"/>
        <u val="none"/>
        <vertAlign val="baseline"/>
        <sz val="11"/>
        <color theme="0"/>
        <name val="Calibri"/>
        <family val="2"/>
        <scheme val="minor"/>
      </font>
      <fill>
        <patternFill patternType="solid">
          <fgColor indexed="64"/>
          <bgColor theme="4"/>
        </patternFill>
      </fill>
      <alignment horizontal="center" vertical="center" textRotation="0" wrapText="1" indent="0" justifyLastLine="0" shrinkToFit="0" readingOrder="0"/>
      <border diagonalUp="0" diagonalDown="0" outline="0">
        <left style="thin">
          <color indexed="64"/>
        </left>
        <right style="thin">
          <color indexed="64"/>
        </right>
        <top/>
        <bottom/>
      </border>
    </dxf>
    <dxf>
      <border diagonalUp="0" diagonalDown="0">
        <left style="medium">
          <color indexed="64"/>
        </left>
        <right style="medium">
          <color indexed="64"/>
        </right>
        <top style="thin">
          <color indexed="64"/>
        </top>
        <bottom style="thin">
          <color indexed="64"/>
        </bottom>
        <vertical/>
        <horizontal/>
      </border>
    </dxf>
    <dxf>
      <border diagonalUp="0" diagonalDown="0">
        <left style="medium">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right style="thin">
          <color indexed="64"/>
        </right>
        <top style="thin">
          <color indexed="64"/>
        </top>
        <bottom style="thin">
          <color indexed="64"/>
        </bottom>
        <vertical/>
        <horizontal/>
      </border>
    </dxf>
    <dxf>
      <border diagonalUp="0" diagonalDown="0">
        <left/>
        <right style="thin">
          <color indexed="64"/>
        </right>
        <top style="thin">
          <color indexed="64"/>
        </top>
        <bottom style="thin">
          <color indexed="64"/>
        </bottom>
        <vertical/>
        <horizontal/>
      </border>
    </dxf>
    <dxf>
      <border outline="0">
        <top style="thin">
          <color rgb="FF000000"/>
        </top>
      </border>
    </dxf>
    <dxf>
      <border outline="0">
        <left style="thin">
          <color rgb="FF000000"/>
        </left>
        <right style="thin">
          <color rgb="FF000000"/>
        </right>
        <top style="thin">
          <color rgb="FF000000"/>
        </top>
        <bottom style="thin">
          <color rgb="FF000000"/>
        </bottom>
      </border>
    </dxf>
    <dxf>
      <border outline="0">
        <bottom style="thin">
          <color rgb="FF000000"/>
        </bottom>
      </border>
    </dxf>
    <dxf>
      <font>
        <b/>
        <i val="0"/>
        <strike val="0"/>
        <condense val="0"/>
        <extend val="0"/>
        <outline val="0"/>
        <shadow val="0"/>
        <u val="none"/>
        <vertAlign val="baseline"/>
        <sz val="11"/>
        <color theme="0"/>
        <name val="Calibri"/>
        <family val="2"/>
        <scheme val="minor"/>
      </font>
      <fill>
        <patternFill patternType="solid">
          <fgColor indexed="64"/>
          <bgColor theme="4"/>
        </patternFill>
      </fill>
      <alignment horizontal="center" vertical="center" textRotation="0" wrapText="1" indent="0" justifyLastLine="0" shrinkToFit="0" readingOrder="0"/>
      <border diagonalUp="0" diagonalDown="0" outline="0">
        <left style="thin">
          <color indexed="64"/>
        </left>
        <right style="thin">
          <color indexed="64"/>
        </right>
        <top/>
        <bottom/>
      </border>
    </dxf>
    <dxf>
      <border diagonalUp="0" diagonalDown="0">
        <left style="thin">
          <color indexed="64"/>
        </left>
        <right/>
        <top style="thin">
          <color indexed="64"/>
        </top>
        <bottom style="thin">
          <color indexed="64"/>
        </bottom>
        <vertical/>
        <horizontal/>
      </border>
    </dxf>
    <dxf>
      <border diagonalUp="0" diagonalDown="0">
        <left style="thick">
          <color indexed="64"/>
        </left>
        <right style="thick">
          <color indexed="64"/>
        </right>
        <top style="thin">
          <color indexed="64"/>
        </top>
        <bottom style="thin">
          <color indexed="64"/>
        </bottom>
        <vertical/>
        <horizontal style="thin">
          <color indexed="64"/>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right style="thin">
          <color indexed="64"/>
        </right>
        <top style="thin">
          <color indexed="64"/>
        </top>
        <bottom style="thin">
          <color indexed="64"/>
        </bottom>
        <vertical/>
        <horizontal/>
      </border>
    </dxf>
    <dxf>
      <border outline="0">
        <top style="thin">
          <color rgb="FF000000"/>
        </top>
      </border>
    </dxf>
    <dxf>
      <border outline="0">
        <left style="thin">
          <color rgb="FF000000"/>
        </left>
        <right style="thin">
          <color rgb="FF000000"/>
        </right>
        <top style="thin">
          <color rgb="FF000000"/>
        </top>
        <bottom style="thin">
          <color rgb="FF000000"/>
        </bottom>
      </border>
    </dxf>
    <dxf>
      <border outline="0">
        <bottom style="thin">
          <color rgb="FF000000"/>
        </bottom>
      </border>
    </dxf>
    <dxf>
      <font>
        <b/>
        <i val="0"/>
        <strike val="0"/>
        <condense val="0"/>
        <extend val="0"/>
        <outline val="0"/>
        <shadow val="0"/>
        <u val="none"/>
        <vertAlign val="baseline"/>
        <sz val="11"/>
        <color theme="1"/>
        <name val="Calibri"/>
        <family val="2"/>
        <scheme val="minor"/>
      </font>
      <border diagonalUp="0" diagonalDown="0" outline="0">
        <left style="thin">
          <color indexed="64"/>
        </left>
        <right style="thin">
          <color indexed="64"/>
        </right>
        <top/>
        <bottom/>
      </border>
    </dxf>
    <dxf>
      <numFmt numFmtId="165" formatCode="_(&quot;$&quot;* #,##0_);_(&quot;$&quot;* \(#,##0\);_(&quot;$&quot;* &quot;-&quot;??_);_(@_)"/>
      <border diagonalUp="0" diagonalDown="0" outline="0">
        <left style="medium">
          <color indexed="64"/>
        </left>
        <right style="medium">
          <color indexed="64"/>
        </right>
        <top style="thin">
          <color indexed="64"/>
        </top>
        <bottom style="thin">
          <color indexed="64"/>
        </bottom>
      </border>
    </dxf>
    <dxf>
      <numFmt numFmtId="165" formatCode="_(&quot;$&quot;* #,##0_);_(&quot;$&quot;* \(#,##0\);_(&quot;$&quot;* &quot;-&quot;??_);_(@_)"/>
      <border diagonalUp="0" diagonalDown="0" outline="0">
        <left style="thin">
          <color indexed="64"/>
        </left>
        <right style="thin">
          <color indexed="64"/>
        </right>
        <top style="thin">
          <color indexed="64"/>
        </top>
        <bottom style="thin">
          <color indexed="64"/>
        </bottom>
      </border>
    </dxf>
    <dxf>
      <numFmt numFmtId="165" formatCode="_(&quot;$&quot;* #,##0_);_(&quot;$&quot;* \(#,##0\);_(&quot;$&quot;* &quot;-&quot;??_);_(@_)"/>
      <border diagonalUp="0" diagonalDown="0" outline="0">
        <left style="medium">
          <color indexed="64"/>
        </left>
        <right style="medium">
          <color indexed="64"/>
        </right>
        <top style="thin">
          <color indexed="64"/>
        </top>
        <bottom style="thin">
          <color indexed="64"/>
        </bottom>
      </border>
    </dxf>
    <dxf>
      <numFmt numFmtId="165" formatCode="_(&quot;$&quot;* #,##0_);_(&quot;$&quot;* \(#,##0\);_(&quot;$&quot;* &quot;-&quot;??_);_(@_)"/>
      <border diagonalUp="0" diagonalDown="0" outline="0">
        <left style="medium">
          <color indexed="64"/>
        </left>
        <right style="thin">
          <color indexed="64"/>
        </right>
        <top style="thin">
          <color indexed="64"/>
        </top>
        <bottom style="thin">
          <color indexed="64"/>
        </bottom>
      </border>
    </dxf>
    <dxf>
      <numFmt numFmtId="165" formatCode="_(&quot;$&quot;* #,##0_);_(&quot;$&quot;* \(#,##0\);_(&quot;$&quot;* &quot;-&quot;??_);_(@_)"/>
      <border diagonalUp="0" diagonalDown="0" outline="0">
        <left style="medium">
          <color indexed="64"/>
        </left>
        <right style="thin">
          <color indexed="64"/>
        </right>
        <top style="thin">
          <color indexed="64"/>
        </top>
        <bottom style="thin">
          <color indexed="64"/>
        </bottom>
      </border>
    </dxf>
    <dxf>
      <border diagonalUp="0" diagonalDown="0">
        <left/>
        <right/>
        <top style="thin">
          <color indexed="64"/>
        </top>
        <bottom/>
        <vertical/>
        <horizontal/>
      </border>
    </dxf>
    <dxf>
      <border diagonalUp="0" diagonalDown="0" outline="0">
        <left style="thin">
          <color indexed="64"/>
        </left>
        <right style="thin">
          <color indexed="64"/>
        </right>
        <top style="thin">
          <color indexed="64"/>
        </top>
        <bottom style="thin">
          <color indexed="64"/>
        </bottom>
      </border>
    </dxf>
    <dxf>
      <numFmt numFmtId="165" formatCode="_(&quot;$&quot;* #,##0_);_(&quot;$&quot;* \(#,##0\);_(&quot;$&quot;* &quot;-&quot;??_);_(@_)"/>
      <border diagonalUp="0" diagonalDown="0" outline="0">
        <left style="thin">
          <color indexed="64"/>
        </left>
        <right style="thin">
          <color indexed="64"/>
        </right>
        <top style="thin">
          <color indexed="64"/>
        </top>
        <bottom style="thin">
          <color indexed="64"/>
        </bottom>
      </border>
    </dxf>
    <dxf>
      <border diagonalUp="0" diagonalDown="0" outline="0">
        <left style="thin">
          <color indexed="64"/>
        </left>
        <right style="thin">
          <color indexed="64"/>
        </right>
        <top style="thin">
          <color indexed="64"/>
        </top>
        <bottom style="thin">
          <color indexed="64"/>
        </bottom>
      </border>
    </dxf>
    <dxf>
      <border diagonalUp="0" diagonalDown="0">
        <left/>
        <right style="thin">
          <color indexed="64"/>
        </right>
        <top style="thin">
          <color indexed="64"/>
        </top>
        <bottom/>
        <vertical/>
        <horizontal/>
      </border>
    </dxf>
    <dxf>
      <border diagonalUp="0" diagonalDown="0">
        <left/>
        <right style="thin">
          <color indexed="64"/>
        </right>
        <top style="thin">
          <color indexed="64"/>
        </top>
        <bottom style="thin">
          <color indexed="64"/>
        </bottom>
        <vertical/>
        <horizontal/>
      </border>
    </dxf>
    <dxf>
      <border outline="0">
        <top style="thin">
          <color rgb="FF000000"/>
        </top>
      </border>
    </dxf>
    <dxf>
      <border outline="0">
        <left style="thin">
          <color rgb="FF000000"/>
        </left>
        <right style="thin">
          <color rgb="FF000000"/>
        </right>
        <top style="thin">
          <color rgb="FF000000"/>
        </top>
        <bottom style="thin">
          <color rgb="FF000000"/>
        </bottom>
      </border>
    </dxf>
    <dxf>
      <border outline="0">
        <bottom style="thin">
          <color indexed="64"/>
        </bottom>
      </border>
    </dxf>
    <dxf>
      <font>
        <b/>
        <i val="0"/>
        <strike val="0"/>
        <condense val="0"/>
        <extend val="0"/>
        <outline val="0"/>
        <shadow val="0"/>
        <u val="none"/>
        <vertAlign val="baseline"/>
        <sz val="11"/>
        <color theme="0"/>
        <name val="Calibri"/>
        <family val="2"/>
        <scheme val="minor"/>
      </font>
      <fill>
        <patternFill patternType="solid">
          <fgColor indexed="64"/>
          <bgColor theme="4"/>
        </patternFill>
      </fill>
      <alignment horizontal="center" vertical="center" textRotation="0" wrapText="1" indent="0" justifyLastLine="0" shrinkToFit="0" readingOrder="0"/>
      <border diagonalUp="0" diagonalDown="0" outline="0">
        <left style="thin">
          <color indexed="64"/>
        </left>
        <right style="thin">
          <color indexed="64"/>
        </right>
        <top/>
        <bottom/>
      </border>
    </dxf>
    <dxf>
      <border diagonalUp="0" diagonalDown="0" outline="0">
        <left style="thin">
          <color indexed="64"/>
        </left>
        <right/>
        <top style="thin">
          <color indexed="64"/>
        </top>
        <bottom/>
      </border>
    </dxf>
    <dxf>
      <border diagonalUp="0" diagonalDown="0">
        <left style="thin">
          <color indexed="64"/>
        </left>
        <right/>
        <top style="thin">
          <color indexed="64"/>
        </top>
        <bottom style="thin">
          <color indexed="64"/>
        </bottom>
        <vertical/>
        <horizontal/>
      </border>
    </dxf>
    <dxf>
      <border diagonalUp="0" diagonalDown="0" outline="0">
        <left style="thick">
          <color indexed="64"/>
        </left>
        <right style="thick">
          <color indexed="64"/>
        </right>
        <top style="thin">
          <color indexed="64"/>
        </top>
        <bottom/>
      </border>
    </dxf>
    <dxf>
      <border diagonalUp="0" diagonalDown="0">
        <left style="thick">
          <color indexed="64"/>
        </left>
        <right style="thick">
          <color indexed="64"/>
        </right>
        <top style="thin">
          <color indexed="64"/>
        </top>
        <bottom style="thin">
          <color indexed="64"/>
        </bottom>
        <vertical/>
        <horizontal style="thin">
          <color indexed="64"/>
        </horizontal>
      </border>
    </dxf>
    <dxf>
      <border diagonalUp="0" diagonalDown="0" outline="0">
        <left style="thin">
          <color indexed="64"/>
        </left>
        <right style="thin">
          <color indexed="64"/>
        </right>
        <top style="thin">
          <color indexed="64"/>
        </top>
        <bottom/>
      </border>
    </dxf>
    <dxf>
      <border diagonalUp="0" diagonalDown="0">
        <left style="thin">
          <color indexed="64"/>
        </left>
        <right style="thin">
          <color indexed="64"/>
        </right>
        <top style="thin">
          <color indexed="64"/>
        </top>
        <bottom style="thin">
          <color indexed="64"/>
        </bottom>
        <vertical/>
        <horizontal/>
      </border>
    </dxf>
    <dxf>
      <border diagonalUp="0" diagonalDown="0" outline="0">
        <left style="thin">
          <color indexed="64"/>
        </left>
        <right style="thin">
          <color indexed="64"/>
        </right>
        <top style="thin">
          <color indexed="64"/>
        </top>
        <bottom/>
      </border>
    </dxf>
    <dxf>
      <border diagonalUp="0" diagonalDown="0">
        <left style="thin">
          <color indexed="64"/>
        </left>
        <right style="thin">
          <color indexed="64"/>
        </right>
        <top style="thin">
          <color indexed="64"/>
        </top>
        <bottom style="thin">
          <color indexed="64"/>
        </bottom>
        <vertical/>
        <horizontal/>
      </border>
    </dxf>
    <dxf>
      <border diagonalUp="0" diagonalDown="0" outline="0">
        <left style="thin">
          <color indexed="64"/>
        </left>
        <right style="thin">
          <color indexed="64"/>
        </right>
        <top style="thin">
          <color indexed="64"/>
        </top>
        <bottom/>
      </border>
    </dxf>
    <dxf>
      <border diagonalUp="0" diagonalDown="0">
        <left style="thin">
          <color indexed="64"/>
        </left>
        <right style="thin">
          <color indexed="64"/>
        </right>
        <top style="thin">
          <color indexed="64"/>
        </top>
        <bottom style="thin">
          <color indexed="64"/>
        </bottom>
        <vertical/>
        <horizontal/>
      </border>
    </dxf>
    <dxf>
      <border diagonalUp="0" diagonalDown="0" outline="0">
        <left style="thin">
          <color indexed="64"/>
        </left>
        <right style="thin">
          <color indexed="64"/>
        </right>
        <top style="thin">
          <color indexed="64"/>
        </top>
        <bottom/>
      </border>
    </dxf>
    <dxf>
      <border diagonalUp="0" diagonalDown="0">
        <left style="thin">
          <color indexed="64"/>
        </left>
        <right style="thin">
          <color indexed="64"/>
        </right>
        <top style="thin">
          <color indexed="64"/>
        </top>
        <bottom style="thin">
          <color indexed="64"/>
        </bottom>
        <vertical/>
        <horizontal/>
      </border>
    </dxf>
    <dxf>
      <border diagonalUp="0" diagonalDown="0" outline="0">
        <left style="thin">
          <color indexed="64"/>
        </left>
        <right style="thin">
          <color indexed="64"/>
        </right>
        <top style="thin">
          <color indexed="64"/>
        </top>
        <bottom/>
      </border>
    </dxf>
    <dxf>
      <border diagonalUp="0" diagonalDown="0">
        <left style="thin">
          <color indexed="64"/>
        </left>
        <right style="thin">
          <color indexed="64"/>
        </right>
        <top style="thin">
          <color indexed="64"/>
        </top>
        <bottom style="thin">
          <color indexed="64"/>
        </bottom>
        <vertical/>
        <horizontal/>
      </border>
    </dxf>
    <dxf>
      <border diagonalUp="0" diagonalDown="0" outline="0">
        <left/>
        <right style="thin">
          <color indexed="64"/>
        </right>
        <top style="thin">
          <color indexed="64"/>
        </top>
        <bottom/>
      </border>
    </dxf>
    <dxf>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theme="1"/>
        <name val="Calibri"/>
        <family val="2"/>
        <scheme val="minor"/>
      </font>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left style="medium">
          <color indexed="64"/>
        </left>
        <right style="medium">
          <color indexed="64"/>
        </right>
        <top style="medium">
          <color indexed="64"/>
        </top>
        <bottom style="medium">
          <color indexed="64"/>
        </bottom>
        <vertical/>
        <horizont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bottom style="thin">
          <color indexed="64"/>
        </bottom>
      </border>
    </dxf>
    <dxf>
      <fill>
        <patternFill patternType="none">
          <bgColor auto="1"/>
        </patternFill>
      </fill>
    </dxf>
    <dxf>
      <fill>
        <patternFill patternType="none">
          <bgColor auto="1"/>
        </patternFill>
      </fill>
    </dxf>
    <dxf>
      <font>
        <b val="0"/>
        <i val="0"/>
        <strike val="0"/>
        <condense val="0"/>
        <extend val="0"/>
        <outline val="0"/>
        <shadow val="0"/>
        <u val="none"/>
        <vertAlign val="baseline"/>
        <sz val="11"/>
        <color theme="1"/>
        <name val="Calibri"/>
        <family val="2"/>
        <scheme val="minor"/>
      </font>
      <fill>
        <patternFill patternType="none">
          <fgColor theme="4" tint="0.79998168889431442"/>
          <bgColor auto="1"/>
        </patternFill>
      </fill>
      <alignment horizontal="left" vertical="bottom" textRotation="0" wrapText="0" indent="1"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rder>
    </dxf>
    <dxf>
      <fill>
        <patternFill patternType="none">
          <bgColor auto="1"/>
        </patternFill>
      </fill>
    </dxf>
    <dxf>
      <border outline="0">
        <bottom style="thin">
          <color indexed="64"/>
        </bottom>
      </border>
    </dxf>
    <dxf>
      <fill>
        <patternFill patternType="none">
          <bgColor auto="1"/>
        </patternFill>
      </fill>
    </dxf>
  </dxfs>
  <tableStyles count="0" defaultTableStyle="TableStyleMedium2" defaultPivotStyle="PivotStyleLight16"/>
  <colors>
    <mruColors>
      <color rgb="FFFF7C80"/>
      <color rgb="FFC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9</xdr:col>
      <xdr:colOff>571501</xdr:colOff>
      <xdr:row>14</xdr:row>
      <xdr:rowOff>83820</xdr:rowOff>
    </xdr:to>
    <xdr:pic>
      <xdr:nvPicPr>
        <xdr:cNvPr id="2" name="Picture 1">
          <a:extLst>
            <a:ext uri="{FF2B5EF4-FFF2-40B4-BE49-F238E27FC236}">
              <a16:creationId xmlns:a16="http://schemas.microsoft.com/office/drawing/2014/main" id="{6DDD9EF4-4B7A-40CD-A492-383EB871EB52}"/>
            </a:ext>
          </a:extLst>
        </xdr:cNvPr>
        <xdr:cNvPicPr>
          <a:picLocks noChangeAspect="1"/>
        </xdr:cNvPicPr>
      </xdr:nvPicPr>
      <xdr:blipFill>
        <a:blip xmlns:r="http://schemas.openxmlformats.org/officeDocument/2006/relationships" r:embed="rId1"/>
        <a:stretch>
          <a:fillRect/>
        </a:stretch>
      </xdr:blipFill>
      <xdr:spPr>
        <a:xfrm>
          <a:off x="1" y="0"/>
          <a:ext cx="6057900" cy="290322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38103</xdr:colOff>
      <xdr:row>6</xdr:row>
      <xdr:rowOff>95252</xdr:rowOff>
    </xdr:from>
    <xdr:to>
      <xdr:col>1</xdr:col>
      <xdr:colOff>142875</xdr:colOff>
      <xdr:row>6</xdr:row>
      <xdr:rowOff>104775</xdr:rowOff>
    </xdr:to>
    <xdr:cxnSp macro="">
      <xdr:nvCxnSpPr>
        <xdr:cNvPr id="4" name="Straight Arrow Connector 3">
          <a:extLst>
            <a:ext uri="{FF2B5EF4-FFF2-40B4-BE49-F238E27FC236}">
              <a16:creationId xmlns:a16="http://schemas.microsoft.com/office/drawing/2014/main" id="{0FC1DA02-A7CD-4A91-84F6-87AF64A9E55A}"/>
            </a:ext>
          </a:extLst>
        </xdr:cNvPr>
        <xdr:cNvCxnSpPr/>
      </xdr:nvCxnSpPr>
      <xdr:spPr>
        <a:xfrm flipH="1" flipV="1">
          <a:off x="38103" y="1524002"/>
          <a:ext cx="5419722" cy="9523"/>
        </a:xfrm>
        <a:prstGeom prst="straightConnector1">
          <a:avLst/>
        </a:prstGeom>
        <a:ln w="12700">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1162050</xdr:colOff>
      <xdr:row>6</xdr:row>
      <xdr:rowOff>114300</xdr:rowOff>
    </xdr:from>
    <xdr:to>
      <xdr:col>6</xdr:col>
      <xdr:colOff>28575</xdr:colOff>
      <xdr:row>6</xdr:row>
      <xdr:rowOff>123827</xdr:rowOff>
    </xdr:to>
    <xdr:cxnSp macro="">
      <xdr:nvCxnSpPr>
        <xdr:cNvPr id="5" name="Straight Arrow Connector 4">
          <a:extLst>
            <a:ext uri="{FF2B5EF4-FFF2-40B4-BE49-F238E27FC236}">
              <a16:creationId xmlns:a16="http://schemas.microsoft.com/office/drawing/2014/main" id="{BC279153-63F5-4066-9112-224053C70613}"/>
            </a:ext>
          </a:extLst>
        </xdr:cNvPr>
        <xdr:cNvCxnSpPr/>
      </xdr:nvCxnSpPr>
      <xdr:spPr>
        <a:xfrm flipV="1">
          <a:off x="7820025" y="1543050"/>
          <a:ext cx="4238625" cy="9527"/>
        </a:xfrm>
        <a:prstGeom prst="straightConnector1">
          <a:avLst/>
        </a:prstGeom>
        <a:ln w="12700">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1127125</xdr:colOff>
      <xdr:row>17</xdr:row>
      <xdr:rowOff>111125</xdr:rowOff>
    </xdr:from>
    <xdr:to>
      <xdr:col>3</xdr:col>
      <xdr:colOff>1158875</xdr:colOff>
      <xdr:row>17</xdr:row>
      <xdr:rowOff>111125</xdr:rowOff>
    </xdr:to>
    <xdr:cxnSp macro="">
      <xdr:nvCxnSpPr>
        <xdr:cNvPr id="2" name="Straight Arrow Connector 1">
          <a:extLst>
            <a:ext uri="{FF2B5EF4-FFF2-40B4-BE49-F238E27FC236}">
              <a16:creationId xmlns:a16="http://schemas.microsoft.com/office/drawing/2014/main" id="{35A13A78-3398-4B29-AAE7-A981A26D4D52}"/>
            </a:ext>
          </a:extLst>
        </xdr:cNvPr>
        <xdr:cNvCxnSpPr/>
      </xdr:nvCxnSpPr>
      <xdr:spPr>
        <a:xfrm>
          <a:off x="4270375" y="3397250"/>
          <a:ext cx="1301750" cy="0"/>
        </a:xfrm>
        <a:prstGeom prst="straightConnector1">
          <a:avLst/>
        </a:prstGeom>
        <a:ln w="12700">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xdr:colOff>
      <xdr:row>17</xdr:row>
      <xdr:rowOff>85726</xdr:rowOff>
    </xdr:from>
    <xdr:to>
      <xdr:col>0</xdr:col>
      <xdr:colOff>1270000</xdr:colOff>
      <xdr:row>17</xdr:row>
      <xdr:rowOff>95250</xdr:rowOff>
    </xdr:to>
    <xdr:cxnSp macro="">
      <xdr:nvCxnSpPr>
        <xdr:cNvPr id="3" name="Straight Arrow Connector 2">
          <a:extLst>
            <a:ext uri="{FF2B5EF4-FFF2-40B4-BE49-F238E27FC236}">
              <a16:creationId xmlns:a16="http://schemas.microsoft.com/office/drawing/2014/main" id="{325FEB62-FA01-49D2-BA23-B2098D538AAF}"/>
            </a:ext>
          </a:extLst>
        </xdr:cNvPr>
        <xdr:cNvCxnSpPr/>
      </xdr:nvCxnSpPr>
      <xdr:spPr>
        <a:xfrm flipH="1" flipV="1">
          <a:off x="1" y="3371851"/>
          <a:ext cx="1269999" cy="9524"/>
        </a:xfrm>
        <a:prstGeom prst="straightConnector1">
          <a:avLst/>
        </a:prstGeom>
        <a:ln w="12700">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733425</xdr:colOff>
      <xdr:row>6</xdr:row>
      <xdr:rowOff>123825</xdr:rowOff>
    </xdr:from>
    <xdr:to>
      <xdr:col>3</xdr:col>
      <xdr:colOff>1181100</xdr:colOff>
      <xdr:row>6</xdr:row>
      <xdr:rowOff>123825</xdr:rowOff>
    </xdr:to>
    <xdr:cxnSp macro="">
      <xdr:nvCxnSpPr>
        <xdr:cNvPr id="4" name="Straight Arrow Connector 3">
          <a:extLst>
            <a:ext uri="{FF2B5EF4-FFF2-40B4-BE49-F238E27FC236}">
              <a16:creationId xmlns:a16="http://schemas.microsoft.com/office/drawing/2014/main" id="{7C0178C9-0FCA-44FF-8A24-844692339A61}"/>
            </a:ext>
          </a:extLst>
        </xdr:cNvPr>
        <xdr:cNvCxnSpPr/>
      </xdr:nvCxnSpPr>
      <xdr:spPr>
        <a:xfrm>
          <a:off x="3810000" y="1466850"/>
          <a:ext cx="1562100" cy="0"/>
        </a:xfrm>
        <a:prstGeom prst="straightConnector1">
          <a:avLst/>
        </a:prstGeom>
        <a:ln w="12700">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xdr:colOff>
      <xdr:row>6</xdr:row>
      <xdr:rowOff>85726</xdr:rowOff>
    </xdr:from>
    <xdr:to>
      <xdr:col>0</xdr:col>
      <xdr:colOff>1609725</xdr:colOff>
      <xdr:row>6</xdr:row>
      <xdr:rowOff>95250</xdr:rowOff>
    </xdr:to>
    <xdr:cxnSp macro="">
      <xdr:nvCxnSpPr>
        <xdr:cNvPr id="5" name="Straight Arrow Connector 4">
          <a:extLst>
            <a:ext uri="{FF2B5EF4-FFF2-40B4-BE49-F238E27FC236}">
              <a16:creationId xmlns:a16="http://schemas.microsoft.com/office/drawing/2014/main" id="{6E589E4C-A34A-40DE-B683-FDA375E0A053}"/>
            </a:ext>
          </a:extLst>
        </xdr:cNvPr>
        <xdr:cNvCxnSpPr/>
      </xdr:nvCxnSpPr>
      <xdr:spPr>
        <a:xfrm flipH="1" flipV="1">
          <a:off x="1" y="1428751"/>
          <a:ext cx="1609724" cy="9524"/>
        </a:xfrm>
        <a:prstGeom prst="straightConnector1">
          <a:avLst/>
        </a:prstGeom>
        <a:ln w="12700">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257175</xdr:colOff>
      <xdr:row>5</xdr:row>
      <xdr:rowOff>95250</xdr:rowOff>
    </xdr:from>
    <xdr:to>
      <xdr:col>10</xdr:col>
      <xdr:colOff>1228725</xdr:colOff>
      <xdr:row>5</xdr:row>
      <xdr:rowOff>104775</xdr:rowOff>
    </xdr:to>
    <xdr:cxnSp macro="">
      <xdr:nvCxnSpPr>
        <xdr:cNvPr id="8" name="Straight Arrow Connector 7">
          <a:extLst>
            <a:ext uri="{FF2B5EF4-FFF2-40B4-BE49-F238E27FC236}">
              <a16:creationId xmlns:a16="http://schemas.microsoft.com/office/drawing/2014/main" id="{EE53FC1B-0A2F-482F-BC0F-5109B2CF9E7B}"/>
            </a:ext>
          </a:extLst>
        </xdr:cNvPr>
        <xdr:cNvCxnSpPr/>
      </xdr:nvCxnSpPr>
      <xdr:spPr>
        <a:xfrm>
          <a:off x="10687050" y="1247775"/>
          <a:ext cx="2219325" cy="952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104776</xdr:colOff>
      <xdr:row>5</xdr:row>
      <xdr:rowOff>104775</xdr:rowOff>
    </xdr:from>
    <xdr:to>
      <xdr:col>7</xdr:col>
      <xdr:colOff>1028700</xdr:colOff>
      <xdr:row>5</xdr:row>
      <xdr:rowOff>104775</xdr:rowOff>
    </xdr:to>
    <xdr:cxnSp macro="">
      <xdr:nvCxnSpPr>
        <xdr:cNvPr id="10" name="Straight Arrow Connector 9">
          <a:extLst>
            <a:ext uri="{FF2B5EF4-FFF2-40B4-BE49-F238E27FC236}">
              <a16:creationId xmlns:a16="http://schemas.microsoft.com/office/drawing/2014/main" id="{E3402B0F-A876-44E8-9799-AC05F74953FF}"/>
            </a:ext>
          </a:extLst>
        </xdr:cNvPr>
        <xdr:cNvCxnSpPr/>
      </xdr:nvCxnSpPr>
      <xdr:spPr>
        <a:xfrm flipH="1">
          <a:off x="6791326" y="1257300"/>
          <a:ext cx="2171699" cy="0"/>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254000</xdr:colOff>
      <xdr:row>13</xdr:row>
      <xdr:rowOff>95250</xdr:rowOff>
    </xdr:from>
    <xdr:to>
      <xdr:col>2</xdr:col>
      <xdr:colOff>1222375</xdr:colOff>
      <xdr:row>13</xdr:row>
      <xdr:rowOff>95250</xdr:rowOff>
    </xdr:to>
    <xdr:cxnSp macro="">
      <xdr:nvCxnSpPr>
        <xdr:cNvPr id="3" name="Straight Arrow Connector 2">
          <a:extLst>
            <a:ext uri="{FF2B5EF4-FFF2-40B4-BE49-F238E27FC236}">
              <a16:creationId xmlns:a16="http://schemas.microsoft.com/office/drawing/2014/main" id="{9B46B759-F026-4A33-B523-020EC321AE0F}"/>
            </a:ext>
          </a:extLst>
        </xdr:cNvPr>
        <xdr:cNvCxnSpPr/>
      </xdr:nvCxnSpPr>
      <xdr:spPr>
        <a:xfrm>
          <a:off x="3413125" y="3635375"/>
          <a:ext cx="968375" cy="0"/>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111125</xdr:colOff>
      <xdr:row>13</xdr:row>
      <xdr:rowOff>88900</xdr:rowOff>
    </xdr:from>
    <xdr:to>
      <xdr:col>0</xdr:col>
      <xdr:colOff>1009650</xdr:colOff>
      <xdr:row>13</xdr:row>
      <xdr:rowOff>95250</xdr:rowOff>
    </xdr:to>
    <xdr:cxnSp macro="">
      <xdr:nvCxnSpPr>
        <xdr:cNvPr id="4" name="Straight Arrow Connector 3">
          <a:extLst>
            <a:ext uri="{FF2B5EF4-FFF2-40B4-BE49-F238E27FC236}">
              <a16:creationId xmlns:a16="http://schemas.microsoft.com/office/drawing/2014/main" id="{4535F2E7-546B-4E95-9830-DF14F6C5E59D}"/>
            </a:ext>
          </a:extLst>
        </xdr:cNvPr>
        <xdr:cNvCxnSpPr/>
      </xdr:nvCxnSpPr>
      <xdr:spPr>
        <a:xfrm flipH="1">
          <a:off x="111125" y="3629025"/>
          <a:ext cx="898525" cy="6350"/>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123825</xdr:colOff>
      <xdr:row>17</xdr:row>
      <xdr:rowOff>114300</xdr:rowOff>
    </xdr:from>
    <xdr:to>
      <xdr:col>4</xdr:col>
      <xdr:colOff>1381125</xdr:colOff>
      <xdr:row>17</xdr:row>
      <xdr:rowOff>114300</xdr:rowOff>
    </xdr:to>
    <xdr:cxnSp macro="">
      <xdr:nvCxnSpPr>
        <xdr:cNvPr id="3" name="Straight Arrow Connector 2">
          <a:extLst>
            <a:ext uri="{FF2B5EF4-FFF2-40B4-BE49-F238E27FC236}">
              <a16:creationId xmlns:a16="http://schemas.microsoft.com/office/drawing/2014/main" id="{4800E00D-A485-4ACB-90AF-FCBF8E9A8846}"/>
            </a:ext>
          </a:extLst>
        </xdr:cNvPr>
        <xdr:cNvCxnSpPr/>
      </xdr:nvCxnSpPr>
      <xdr:spPr>
        <a:xfrm>
          <a:off x="4924425" y="3562350"/>
          <a:ext cx="2676525" cy="0"/>
        </a:xfrm>
        <a:prstGeom prst="straightConnector1">
          <a:avLst/>
        </a:prstGeom>
        <a:ln w="12700">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28575</xdr:colOff>
      <xdr:row>17</xdr:row>
      <xdr:rowOff>114300</xdr:rowOff>
    </xdr:from>
    <xdr:to>
      <xdr:col>1</xdr:col>
      <xdr:colOff>285750</xdr:colOff>
      <xdr:row>17</xdr:row>
      <xdr:rowOff>114301</xdr:rowOff>
    </xdr:to>
    <xdr:cxnSp macro="">
      <xdr:nvCxnSpPr>
        <xdr:cNvPr id="5" name="Straight Arrow Connector 4">
          <a:extLst>
            <a:ext uri="{FF2B5EF4-FFF2-40B4-BE49-F238E27FC236}">
              <a16:creationId xmlns:a16="http://schemas.microsoft.com/office/drawing/2014/main" id="{6BB1FD14-1100-405A-95F5-6033B953E2F7}"/>
            </a:ext>
          </a:extLst>
        </xdr:cNvPr>
        <xdr:cNvCxnSpPr/>
      </xdr:nvCxnSpPr>
      <xdr:spPr>
        <a:xfrm flipH="1">
          <a:off x="28575" y="3562350"/>
          <a:ext cx="2676525" cy="1"/>
        </a:xfrm>
        <a:prstGeom prst="straightConnector1">
          <a:avLst/>
        </a:prstGeom>
        <a:ln w="12700">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190500</xdr:colOff>
      <xdr:row>7</xdr:row>
      <xdr:rowOff>85725</xdr:rowOff>
    </xdr:from>
    <xdr:to>
      <xdr:col>8</xdr:col>
      <xdr:colOff>1219200</xdr:colOff>
      <xdr:row>7</xdr:row>
      <xdr:rowOff>104775</xdr:rowOff>
    </xdr:to>
    <xdr:cxnSp macro="">
      <xdr:nvCxnSpPr>
        <xdr:cNvPr id="2" name="Straight Arrow Connector 1">
          <a:extLst>
            <a:ext uri="{FF2B5EF4-FFF2-40B4-BE49-F238E27FC236}">
              <a16:creationId xmlns:a16="http://schemas.microsoft.com/office/drawing/2014/main" id="{CAE2C2F4-49A7-4A88-8C61-94B3192628FC}"/>
            </a:ext>
          </a:extLst>
        </xdr:cNvPr>
        <xdr:cNvCxnSpPr/>
      </xdr:nvCxnSpPr>
      <xdr:spPr>
        <a:xfrm flipV="1">
          <a:off x="7353300" y="1600200"/>
          <a:ext cx="5000625" cy="19050"/>
        </a:xfrm>
        <a:prstGeom prst="straightConnector1">
          <a:avLst/>
        </a:prstGeom>
        <a:ln w="12700">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xdr:colOff>
      <xdr:row>7</xdr:row>
      <xdr:rowOff>85726</xdr:rowOff>
    </xdr:from>
    <xdr:to>
      <xdr:col>3</xdr:col>
      <xdr:colOff>666750</xdr:colOff>
      <xdr:row>7</xdr:row>
      <xdr:rowOff>95250</xdr:rowOff>
    </xdr:to>
    <xdr:cxnSp macro="">
      <xdr:nvCxnSpPr>
        <xdr:cNvPr id="3" name="Straight Arrow Connector 2">
          <a:extLst>
            <a:ext uri="{FF2B5EF4-FFF2-40B4-BE49-F238E27FC236}">
              <a16:creationId xmlns:a16="http://schemas.microsoft.com/office/drawing/2014/main" id="{AB9F4154-B8D0-40B6-9067-02659701522F}"/>
            </a:ext>
          </a:extLst>
        </xdr:cNvPr>
        <xdr:cNvCxnSpPr/>
      </xdr:nvCxnSpPr>
      <xdr:spPr>
        <a:xfrm flipH="1" flipV="1">
          <a:off x="1" y="1600201"/>
          <a:ext cx="5181599" cy="9524"/>
        </a:xfrm>
        <a:prstGeom prst="straightConnector1">
          <a:avLst/>
        </a:prstGeom>
        <a:ln w="12700">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38101</xdr:colOff>
      <xdr:row>6</xdr:row>
      <xdr:rowOff>95251</xdr:rowOff>
    </xdr:from>
    <xdr:to>
      <xdr:col>1</xdr:col>
      <xdr:colOff>371475</xdr:colOff>
      <xdr:row>6</xdr:row>
      <xdr:rowOff>114300</xdr:rowOff>
    </xdr:to>
    <xdr:cxnSp macro="">
      <xdr:nvCxnSpPr>
        <xdr:cNvPr id="4" name="Straight Arrow Connector 3">
          <a:extLst>
            <a:ext uri="{FF2B5EF4-FFF2-40B4-BE49-F238E27FC236}">
              <a16:creationId xmlns:a16="http://schemas.microsoft.com/office/drawing/2014/main" id="{8193B645-686C-4586-824C-AE4D50A31569}"/>
            </a:ext>
          </a:extLst>
        </xdr:cNvPr>
        <xdr:cNvCxnSpPr/>
      </xdr:nvCxnSpPr>
      <xdr:spPr>
        <a:xfrm flipH="1" flipV="1">
          <a:off x="38101" y="1228726"/>
          <a:ext cx="5162549" cy="19049"/>
        </a:xfrm>
        <a:prstGeom prst="straightConnector1">
          <a:avLst/>
        </a:prstGeom>
        <a:ln w="12700">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885826</xdr:colOff>
      <xdr:row>6</xdr:row>
      <xdr:rowOff>114300</xdr:rowOff>
    </xdr:from>
    <xdr:to>
      <xdr:col>5</xdr:col>
      <xdr:colOff>1219200</xdr:colOff>
      <xdr:row>6</xdr:row>
      <xdr:rowOff>114301</xdr:rowOff>
    </xdr:to>
    <xdr:cxnSp macro="">
      <xdr:nvCxnSpPr>
        <xdr:cNvPr id="6" name="Straight Arrow Connector 5">
          <a:extLst>
            <a:ext uri="{FF2B5EF4-FFF2-40B4-BE49-F238E27FC236}">
              <a16:creationId xmlns:a16="http://schemas.microsoft.com/office/drawing/2014/main" id="{275911DF-7630-4259-AD8F-530BDDDEAE01}"/>
            </a:ext>
          </a:extLst>
        </xdr:cNvPr>
        <xdr:cNvCxnSpPr/>
      </xdr:nvCxnSpPr>
      <xdr:spPr>
        <a:xfrm flipV="1">
          <a:off x="6962776" y="1247775"/>
          <a:ext cx="4076699" cy="1"/>
        </a:xfrm>
        <a:prstGeom prst="straightConnector1">
          <a:avLst/>
        </a:prstGeom>
        <a:ln w="12700">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38101</xdr:colOff>
      <xdr:row>9</xdr:row>
      <xdr:rowOff>95250</xdr:rowOff>
    </xdr:from>
    <xdr:to>
      <xdr:col>3</xdr:col>
      <xdr:colOff>152400</xdr:colOff>
      <xdr:row>9</xdr:row>
      <xdr:rowOff>95252</xdr:rowOff>
    </xdr:to>
    <xdr:cxnSp macro="">
      <xdr:nvCxnSpPr>
        <xdr:cNvPr id="2" name="Straight Arrow Connector 1">
          <a:extLst>
            <a:ext uri="{FF2B5EF4-FFF2-40B4-BE49-F238E27FC236}">
              <a16:creationId xmlns:a16="http://schemas.microsoft.com/office/drawing/2014/main" id="{C0EB6F20-DEAF-42B1-9FF2-596169A330D1}"/>
            </a:ext>
          </a:extLst>
        </xdr:cNvPr>
        <xdr:cNvCxnSpPr/>
      </xdr:nvCxnSpPr>
      <xdr:spPr>
        <a:xfrm flipH="1">
          <a:off x="38101" y="2028825"/>
          <a:ext cx="4733924" cy="2"/>
        </a:xfrm>
        <a:prstGeom prst="straightConnector1">
          <a:avLst/>
        </a:prstGeom>
        <a:ln w="12700">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600075</xdr:colOff>
      <xdr:row>9</xdr:row>
      <xdr:rowOff>114302</xdr:rowOff>
    </xdr:from>
    <xdr:to>
      <xdr:col>8</xdr:col>
      <xdr:colOff>0</xdr:colOff>
      <xdr:row>9</xdr:row>
      <xdr:rowOff>123825</xdr:rowOff>
    </xdr:to>
    <xdr:cxnSp macro="">
      <xdr:nvCxnSpPr>
        <xdr:cNvPr id="4" name="Straight Arrow Connector 3">
          <a:extLst>
            <a:ext uri="{FF2B5EF4-FFF2-40B4-BE49-F238E27FC236}">
              <a16:creationId xmlns:a16="http://schemas.microsoft.com/office/drawing/2014/main" id="{E18AE3CD-72DB-4CCB-931D-ED451D4C0221}"/>
            </a:ext>
          </a:extLst>
        </xdr:cNvPr>
        <xdr:cNvCxnSpPr/>
      </xdr:nvCxnSpPr>
      <xdr:spPr>
        <a:xfrm>
          <a:off x="6553200" y="2047877"/>
          <a:ext cx="4733925" cy="9523"/>
        </a:xfrm>
        <a:prstGeom prst="straightConnector1">
          <a:avLst/>
        </a:prstGeom>
        <a:ln w="12700">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38101</xdr:colOff>
      <xdr:row>5</xdr:row>
      <xdr:rowOff>95250</xdr:rowOff>
    </xdr:from>
    <xdr:to>
      <xdr:col>3</xdr:col>
      <xdr:colOff>152400</xdr:colOff>
      <xdr:row>5</xdr:row>
      <xdr:rowOff>95252</xdr:rowOff>
    </xdr:to>
    <xdr:cxnSp macro="">
      <xdr:nvCxnSpPr>
        <xdr:cNvPr id="2" name="Straight Arrow Connector 1">
          <a:extLst>
            <a:ext uri="{FF2B5EF4-FFF2-40B4-BE49-F238E27FC236}">
              <a16:creationId xmlns:a16="http://schemas.microsoft.com/office/drawing/2014/main" id="{4C1AB55B-0E92-45CE-96A7-40ABB5061F87}"/>
            </a:ext>
          </a:extLst>
        </xdr:cNvPr>
        <xdr:cNvCxnSpPr/>
      </xdr:nvCxnSpPr>
      <xdr:spPr>
        <a:xfrm flipH="1">
          <a:off x="38101" y="2028825"/>
          <a:ext cx="4714874" cy="2"/>
        </a:xfrm>
        <a:prstGeom prst="straightConnector1">
          <a:avLst/>
        </a:prstGeom>
        <a:ln w="12700">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600075</xdr:colOff>
      <xdr:row>5</xdr:row>
      <xdr:rowOff>114302</xdr:rowOff>
    </xdr:from>
    <xdr:to>
      <xdr:col>8</xdr:col>
      <xdr:colOff>0</xdr:colOff>
      <xdr:row>5</xdr:row>
      <xdr:rowOff>123825</xdr:rowOff>
    </xdr:to>
    <xdr:cxnSp macro="">
      <xdr:nvCxnSpPr>
        <xdr:cNvPr id="3" name="Straight Arrow Connector 2">
          <a:extLst>
            <a:ext uri="{FF2B5EF4-FFF2-40B4-BE49-F238E27FC236}">
              <a16:creationId xmlns:a16="http://schemas.microsoft.com/office/drawing/2014/main" id="{FFA03751-BBAC-4E1C-812E-85B936AFA49F}"/>
            </a:ext>
          </a:extLst>
        </xdr:cNvPr>
        <xdr:cNvCxnSpPr/>
      </xdr:nvCxnSpPr>
      <xdr:spPr>
        <a:xfrm>
          <a:off x="6524625" y="2047877"/>
          <a:ext cx="4695825" cy="9523"/>
        </a:xfrm>
        <a:prstGeom prst="straightConnector1">
          <a:avLst/>
        </a:prstGeom>
        <a:ln w="12700">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106BAD69-E97A-4EC3-A560-467913F714F4}" name="Table12" displayName="Table12" ref="A4:C42" totalsRowShown="0" headerRowDxfId="126" dataDxfId="124" headerRowBorderDxfId="125" tableBorderDxfId="123">
  <autoFilter ref="A4:C42" xr:uid="{BA0E4570-97AC-4529-A798-64A3F3259C6D}">
    <filterColumn colId="0" hiddenButton="1"/>
    <filterColumn colId="1" hiddenButton="1"/>
    <filterColumn colId="2" hiddenButton="1"/>
  </autoFilter>
  <tableColumns count="3">
    <tableColumn id="1" xr3:uid="{94B918A7-EB7B-4768-9298-FE480C4F2FEB}" name="Asset Category" dataDxfId="122"/>
    <tableColumn id="2" xr3:uid="{1E9A717B-FCFC-4FB3-A4A5-5F1851669F62}" name="Expected Service Life (Years)" dataDxfId="121"/>
    <tableColumn id="3" xr3:uid="{1B06C965-D289-44A8-8FE1-025E7091BB85}" name="Assumed Service Life (Years)" dataDxfId="120"/>
  </tableColumns>
  <tableStyleInfo name="TableStyleMedium16"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395263BA-F29C-41A9-845A-7C0BA7E449A0}" name="Table24210" displayName="Table24210" ref="A7:H30" totalsRowShown="0" headerRowDxfId="21" headerRowBorderDxfId="20" tableBorderDxfId="19" totalsRowBorderDxfId="18">
  <autoFilter ref="A7:H30" xr:uid="{17DEFAC1-EDCC-4CD5-AF57-C9BB42391CD8}">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5A36F33B-169C-46EE-86AA-44EAA7D461DB}" name="Asset" dataDxfId="17"/>
    <tableColumn id="3" xr3:uid="{798FD2AA-54BA-4448-9A3F-61DFCCB4096D}" name="Year Placed in Service" dataDxfId="16">
      <calculatedColumnFormula>+'3. CIP'!C9</calculatedColumnFormula>
    </tableColumn>
    <tableColumn id="4" xr3:uid="{42DAA39C-8353-4022-AD43-19A8ACE6ABF4}" name="Original Cost ($)" dataDxfId="15" dataCellStyle="Currency"/>
    <tableColumn id="5" xr3:uid="{4768AAA6-67CA-440E-9FD4-6985A163BF06}" name="Estimated Useful Life" dataDxfId="14">
      <calculatedColumnFormula>+'4. New Asset Inventory'!D17</calculatedColumnFormula>
    </tableColumn>
    <tableColumn id="2" xr3:uid="{710CC529-32DB-43C1-B8A4-0638962E5466}" name="Years until Replacement" dataDxfId="13">
      <calculatedColumnFormula>+IF($B$5&lt;=(Table24210[[#This Row],[Year Placed in Service]]+Table24210[[#This Row],[Estimated Useful Life]]),Table24210[[#This Row],[Estimated Useful Life]]-(B5-Table24210[[#This Row],[Year Placed in Service]]),0)</calculatedColumnFormula>
    </tableColumn>
    <tableColumn id="6" xr3:uid="{B6AF45B9-1978-4B6A-AF69-27A81C29524B}" name="Annual Cost Index (%)" dataDxfId="12" dataCellStyle="Percent"/>
    <tableColumn id="9" xr3:uid="{D040045A-BB98-4454-8BF5-D7F410F7BEF0}" name="Current Year Share of Future Cost ($)" dataDxfId="11">
      <calculatedColumnFormula>+ROUND(Table24210[[#This Row],[Original Cost ($)]]*(1+Table24210[[#This Row],[Annual Cost Index (%)]])^($B$5-Table24210[[#This Row],[Year Placed in Service]]),-2)</calculatedColumnFormula>
    </tableColumn>
    <tableColumn id="10" xr3:uid="{2704B210-47CC-40D2-8E58-93D1A1DD6DDD}" name="Annual Contribution to Reserves ($)" dataDxfId="10"/>
  </tableColumns>
  <tableStyleInfo name="TableStyleMedium16"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93B2B925-75AD-4679-9E27-7DA6ABBACD4A}" name="Table245679" displayName="Table245679" ref="A8:F13" totalsRowShown="0" headerRowDxfId="9" headerRowBorderDxfId="8" tableBorderDxfId="7" totalsRowBorderDxfId="6">
  <autoFilter ref="A8:F13" xr:uid="{17DEFAC1-EDCC-4CD5-AF57-C9BB42391CD8}">
    <filterColumn colId="0" hiddenButton="1"/>
    <filterColumn colId="1" hiddenButton="1"/>
    <filterColumn colId="2" hiddenButton="1"/>
    <filterColumn colId="3" hiddenButton="1"/>
    <filterColumn colId="4" hiddenButton="1"/>
    <filterColumn colId="5" hiddenButton="1"/>
  </autoFilter>
  <tableColumns count="6">
    <tableColumn id="1" xr3:uid="{43C25636-1624-4955-81E3-79E153B3FE33}" name="    " dataDxfId="5"/>
    <tableColumn id="6" xr3:uid="{4402D734-DE24-4120-BA89-322A2FFDF6CF}" name="Year 1" dataDxfId="4"/>
    <tableColumn id="13" xr3:uid="{C17F810C-C878-4F6A-AFB1-B7A1BC7EEBE7}" name="Year 2" dataDxfId="3"/>
    <tableColumn id="14" xr3:uid="{B2216895-7F63-4208-9587-ACABE4F63111}" name="Year 3" dataDxfId="2"/>
    <tableColumn id="15" xr3:uid="{5A5CD2AD-C82A-4DDC-8034-13EC75A6E6DB}" name="Year 4" dataDxfId="1"/>
    <tableColumn id="10" xr3:uid="{5BA7B0F3-D149-42FF-969F-9A66ADA87E41}" name="Year 5" dataDxfId="0"/>
  </tableColumns>
  <tableStyleInfo name="TableStyleMedium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18D42D63-EAF3-4A53-BEC5-8C97A23485A1}" name="Table13" displayName="Table13" ref="D4:F42" totalsRowShown="0" headerRowBorderDxfId="119" tableBorderDxfId="118">
  <autoFilter ref="D4:F42" xr:uid="{D83D2453-F9E2-44CB-A31C-F017122A6DDD}">
    <filterColumn colId="0" hiddenButton="1"/>
    <filterColumn colId="1" hiddenButton="1"/>
    <filterColumn colId="2" hiddenButton="1"/>
  </autoFilter>
  <tableColumns count="3">
    <tableColumn id="1" xr3:uid="{E24D89D0-BCB5-49EA-A98E-F9061C395C21}" name="Asset Category" dataDxfId="117"/>
    <tableColumn id="2" xr3:uid="{7B50BDA2-F4D4-4E9A-930D-7FA55A70E1AF}" name="Expected Service Life (Years)" dataDxfId="116"/>
    <tableColumn id="3" xr3:uid="{8FB1A0B1-31A9-42D1-A90F-C17500CC9AC6}" name="Assumed Service Life (Years)" dataDxfId="115"/>
  </tableColumns>
  <tableStyleInfo name="TableStyleMedium16"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9998DD87-2910-493B-83AB-60A299F48120}" name="Table2" displayName="Table2" ref="A19:H39" headerRowDxfId="114" headerRowBorderDxfId="113" tableBorderDxfId="112" totalsRowBorderDxfId="111">
  <autoFilter ref="A19:H39" xr:uid="{17DEFAC1-EDCC-4CD5-AF57-C9BB42391CD8}">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4A31DF5A-6E98-42F6-B039-134F6CC76175}" name="   " totalsRowLabel="Total" dataDxfId="110" totalsRowDxfId="109"/>
    <tableColumn id="3" xr3:uid="{265074B6-F605-4A58-84EA-177185B54DDC}" name="    " dataDxfId="108" totalsRowDxfId="107"/>
    <tableColumn id="4" xr3:uid="{B7DB9959-2D58-493B-A3B0-2A2F2F1BB40D}" name="Standard Approach" dataDxfId="106" totalsRowDxfId="105"/>
    <tableColumn id="5" xr3:uid="{0616BDD3-DC7B-4630-90AC-0F64540F3475}" name="     " dataDxfId="104" totalsRowDxfId="103"/>
    <tableColumn id="6" xr3:uid="{7144E305-A55F-4EA2-AF2B-86CC615E2A25}" name="Adjusted Approach" dataDxfId="102" totalsRowDxfId="101"/>
    <tableColumn id="7" xr3:uid="{7C783319-4174-4F43-B463-49E62FC9F894}" name="                          " dataDxfId="100" totalsRowDxfId="99"/>
    <tableColumn id="8" xr3:uid="{3A1E6BE7-324A-4288-8777-2830228E1544}" name="       " dataDxfId="98" totalsRowDxfId="97"/>
    <tableColumn id="10" xr3:uid="{BD82FAE2-ED40-4CB0-9537-16F83BABF400}" name="             " totalsRowFunction="count" dataDxfId="96" totalsRowDxfId="95"/>
  </tableColumns>
  <tableStyleInfo name="TableStyleMedium16"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AA2F7DBE-C31E-4319-B0B2-9CA6BA4F1ABD}" name="Table24" displayName="Table24" ref="A8:K31" totalsRowShown="0" headerRowDxfId="94" headerRowBorderDxfId="93" tableBorderDxfId="92" totalsRowBorderDxfId="91">
  <autoFilter ref="A8:K31" xr:uid="{17DEFAC1-EDCC-4CD5-AF57-C9BB42391CD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sortState xmlns:xlrd2="http://schemas.microsoft.com/office/spreadsheetml/2017/richdata2" ref="A9:K31">
    <sortCondition ref="C9:C31"/>
  </sortState>
  <tableColumns count="11">
    <tableColumn id="1" xr3:uid="{D39E5451-1EC2-4976-9FD6-AEE0487CC161}" name="Project/Improvement" dataDxfId="90"/>
    <tableColumn id="7" xr3:uid="{E02E0483-F4B7-4B51-ADBA-936CDCB9E759}" name="Asset Type" dataDxfId="89"/>
    <tableColumn id="3" xr3:uid="{0947CB9D-E0A2-4C8A-9674-47201117DD0D}" name="Year" dataDxfId="88"/>
    <tableColumn id="4" xr3:uid="{0A75D044-1270-4931-A86F-DB34C99DBB7A}" name="Estimated Cost ($)" dataDxfId="87" dataCellStyle="Currency"/>
    <tableColumn id="5" xr3:uid="{86CDE2E8-BB52-45AA-8351-0203E1617C46}" name="Funding Source" dataDxfId="86"/>
    <tableColumn id="2" xr3:uid="{1437503B-1F29-4E88-A37C-73C229AB05AE}" name="Priority" dataDxfId="85"/>
    <tableColumn id="6" xr3:uid="{237AAFFF-8E0B-43CE-B1F3-28505EF822E5}" name="Cash-Funded Capital - Year 1 ($)" dataDxfId="84" dataCellStyle="Currency"/>
    <tableColumn id="12" xr3:uid="{622AAA37-14E2-423F-A1A8-52D47263CCEB}" name="Cash-Funded Capital - Year 2 ($)" dataDxfId="83" dataCellStyle="Currency"/>
    <tableColumn id="11" xr3:uid="{4334ED69-4A53-4B46-8505-3DFCAAEC3515}" name="Cash-Funded Capital - Year 3 ($)" dataDxfId="82" dataCellStyle="Currency"/>
    <tableColumn id="9" xr3:uid="{F829F58A-0864-45FB-A9A7-01945173B5A5}" name="Cash-Funded Capital - Year 4 ($)" dataDxfId="81" dataCellStyle="Currency"/>
    <tableColumn id="10" xr3:uid="{EB5068B7-57A3-40DD-BD1A-45AE4DC48FE9}" name="Cash-Funded Capital - Year 5 ($)" dataDxfId="80" dataCellStyle="Currency"/>
  </tableColumns>
  <tableStyleInfo name="TableStyleMedium16"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8768A833-7927-476B-A6AC-A6AC17B664CC}" name="Table28" displayName="Table28" ref="A15:H39" totalsRowShown="0" headerRowDxfId="79" headerRowBorderDxfId="78" tableBorderDxfId="77" totalsRowBorderDxfId="76">
  <autoFilter ref="A15:H39" xr:uid="{17DEFAC1-EDCC-4CD5-AF57-C9BB42391CD8}">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49E428AE-5F51-43E2-85CB-6BE3CC12A00D}" name="   " dataDxfId="75"/>
    <tableColumn id="3" xr3:uid="{A8F93F43-9661-4F33-916C-3C78D176D2A3}" name="    " dataDxfId="74"/>
    <tableColumn id="4" xr3:uid="{4C1FBE82-E6AE-45C8-90AC-AD10AE3E06D9}" name="Standard Approach" dataDxfId="73"/>
    <tableColumn id="5" xr3:uid="{FEC243E3-1D21-446C-8D2D-5D7902668613}" name="     " dataDxfId="72"/>
    <tableColumn id="6" xr3:uid="{E695CEEA-7A08-4622-8AAD-9E849F1D03AF}" name="Adjusted Approach" dataDxfId="71"/>
    <tableColumn id="7" xr3:uid="{28F97B1E-40FD-4AB4-A361-BF09316EC062}" name="      " dataDxfId="70"/>
    <tableColumn id="8" xr3:uid="{4BEFAA68-BB8D-470D-B861-998C181AAE48}" name="       " dataDxfId="69"/>
    <tableColumn id="10" xr3:uid="{AE83AC12-A9FC-4A45-8F63-A08D7748627F}" name="             " dataDxfId="68"/>
  </tableColumns>
  <tableStyleInfo name="TableStyleMedium16"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A639595C-82EB-4388-BF1D-E0C5EEFE5813}" name="Table245" displayName="Table245" ref="A19:G29" totalsRowShown="0" headerRowDxfId="67" headerRowBorderDxfId="66" tableBorderDxfId="65" totalsRowBorderDxfId="64">
  <autoFilter ref="A19:G29" xr:uid="{17DEFAC1-EDCC-4CD5-AF57-C9BB42391CD8}">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FE901809-88BE-4908-A0C9-3BA994811324}" name="Project/Improvement" dataDxfId="63"/>
    <tableColumn id="2" xr3:uid="{3A5B6188-23FA-4DE7-A71F-D088D10E8CCC}" name="Asset Type" dataDxfId="62"/>
    <tableColumn id="3" xr3:uid="{4094932B-E102-415E-A7AB-356EF52050EF}" name="Year of Construction" dataDxfId="61"/>
    <tableColumn id="4" xr3:uid="{1D8A16F5-88CE-4181-88E4-28117DC63666}" name="Estimated Cost ($)" dataDxfId="60"/>
    <tableColumn id="5" xr3:uid="{13C422CF-B5F8-4486-A6AD-7DEBE98E147E}" name="Debt Source (Abbreviation from Above)" dataDxfId="59"/>
    <tableColumn id="6" xr3:uid="{50A6F333-5B1D-4EF4-9456-DD18EE92730B}" name="Annual Debt Service Principal Payment ($)" dataDxfId="58"/>
    <tableColumn id="10" xr3:uid="{B148EEB8-CE87-4DA6-AFBA-FED7D2A3B4D9}" name="Year of First Payment" dataDxfId="57"/>
  </tableColumns>
  <tableStyleInfo name="TableStyleMedium16"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7BE1582B-9D4C-4BF2-B4B1-BD00E12D5F53}" name="Table2456" displayName="Table2456" ref="A9:I25" totalsRowShown="0" headerRowDxfId="56" headerRowBorderDxfId="55" tableBorderDxfId="54" totalsRowBorderDxfId="53">
  <autoFilter ref="A9:I25" xr:uid="{17DEFAC1-EDCC-4CD5-AF57-C9BB42391CD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F30F0276-E0FD-4DB1-8505-51DD517F636C}" name="Project/Improvement" dataDxfId="52"/>
    <tableColumn id="2" xr3:uid="{C2A2D4C1-2693-4FA1-B491-9E65C53A34F7}" name="Asset Type" dataDxfId="51"/>
    <tableColumn id="3" xr3:uid="{E62BDE29-D0DE-4D88-8E43-36F32E26ED4A}" name="1st Year of Repayment" dataDxfId="50">
      <calculatedColumnFormula>+'8. RCN-Existing Assets'!C16</calculatedColumnFormula>
    </tableColumn>
    <tableColumn id="4" xr3:uid="{188D2434-F005-410F-8E37-921A23290452}" name="Repayment Term (Total Years)" dataDxfId="49"/>
    <tableColumn id="6" xr3:uid="{196C35D7-CF87-4D4D-82BE-263D55F19468}" name="Principal Payment - Year 1 ($)" dataDxfId="48"/>
    <tableColumn id="13" xr3:uid="{F5FD3C6C-F107-4F9E-9C2B-933741B10EB8}" name="Principal Payment - Year 2 ($)" dataDxfId="47"/>
    <tableColumn id="14" xr3:uid="{8866CC12-79FE-40B4-B28B-5BADADE201EE}" name="Principal Payment - Year 3 ($)" dataDxfId="46"/>
    <tableColumn id="15" xr3:uid="{9FEA9996-B049-4DB9-954C-6B0EEF7F663F}" name="Principal Payment - Year 4 ($)" dataDxfId="45"/>
    <tableColumn id="10" xr3:uid="{C2194881-2434-4538-8EFC-6C79C18CB956}" name="Principal Payment - Year 5 ($)" dataDxfId="44"/>
  </tableColumns>
  <tableStyleInfo name="TableStyleMedium16"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6ED1E3E6-DF44-481E-94E1-68B722121310}" name="Table24567" displayName="Table24567" ref="A8:F14" totalsRowShown="0" headerRowDxfId="43" headerRowBorderDxfId="42" tableBorderDxfId="41" totalsRowBorderDxfId="40">
  <autoFilter ref="A8:F14" xr:uid="{17DEFAC1-EDCC-4CD5-AF57-C9BB42391CD8}">
    <filterColumn colId="0" hiddenButton="1"/>
    <filterColumn colId="1" hiddenButton="1"/>
    <filterColumn colId="2" hiddenButton="1"/>
    <filterColumn colId="3" hiddenButton="1"/>
    <filterColumn colId="4" hiddenButton="1"/>
    <filterColumn colId="5" hiddenButton="1"/>
  </autoFilter>
  <tableColumns count="6">
    <tableColumn id="1" xr3:uid="{3DE7AC60-1A52-4334-BE2F-96EC57AA15A3}" name="    " dataDxfId="39"/>
    <tableColumn id="6" xr3:uid="{12B4DCBD-EFD2-4D7D-8860-9E21047344D8}" name="Year 1 " dataDxfId="38"/>
    <tableColumn id="13" xr3:uid="{DD2F9B75-FEEA-40A0-99A8-F6EFC925C000}" name="Year 2" dataDxfId="37"/>
    <tableColumn id="14" xr3:uid="{D48B33E2-0E00-449A-A4CF-0BF6077AEDCE}" name="Year 3" dataDxfId="36"/>
    <tableColumn id="15" xr3:uid="{7C3314D8-AFF8-4162-BA92-CF9429E3317B}" name="Year 4" dataDxfId="35"/>
    <tableColumn id="10" xr3:uid="{1AF4F841-C1BE-4C33-B7BE-D7AD2EA67F2B}" name="Year 5" dataDxfId="34"/>
  </tableColumns>
  <tableStyleInfo name="TableStyleMedium16"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9DB62B0-610A-46A1-B5AB-60C534829523}" name="Table242" displayName="Table242" ref="A11:H30" totalsRowShown="0" headerRowDxfId="33" headerRowBorderDxfId="32" tableBorderDxfId="31" totalsRowBorderDxfId="30">
  <autoFilter ref="A11:H30" xr:uid="{17DEFAC1-EDCC-4CD5-AF57-C9BB42391CD8}">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8CC1956F-91BD-4402-A68B-9D728A252A7C}" name="Asset" dataDxfId="29"/>
    <tableColumn id="3" xr3:uid="{3011D19B-77AE-45F3-94A5-1AAF509A0E72}" name="Year Placed in Service" dataDxfId="28"/>
    <tableColumn id="4" xr3:uid="{93D44E65-F8EE-4779-8E38-65B1AE365CE4}" name="Original Cost ($)" dataDxfId="27" dataCellStyle="Currency"/>
    <tableColumn id="5" xr3:uid="{3878F078-FF5B-4AFD-9B69-E22B8C69DA3B}" name="Estimated Useful Life" dataDxfId="26"/>
    <tableColumn id="2" xr3:uid="{EB2D4EC6-5644-4582-B25B-C9432DD2AFA4}" name="Years until Replacement" dataDxfId="25">
      <calculatedColumnFormula>+IF($B$5&lt;=(Table242[[#This Row],[Year Placed in Service]]+Table242[[#This Row],[Estimated Useful Life]]),Table242[[#This Row],[Estimated Useful Life]]-(B5-Table242[[#This Row],[Year Placed in Service]]),0)</calculatedColumnFormula>
    </tableColumn>
    <tableColumn id="6" xr3:uid="{43E3579A-74E8-4122-998B-61F348A65755}" name="Annual Cost Index (%)" dataDxfId="24" dataCellStyle="Percent"/>
    <tableColumn id="9" xr3:uid="{CBCE7A51-0677-408C-8799-391CCE1AC88D}" name="Current Year Share of Future Cost ($)" dataDxfId="23">
      <calculatedColumnFormula>+ROUND(Table242[[#This Row],[Original Cost ($)]]*(1+Table242[[#This Row],[Annual Cost Index (%)]])^($B$5-Table242[[#This Row],[Year Placed in Service]]),-2)</calculatedColumnFormula>
    </tableColumn>
    <tableColumn id="10" xr3:uid="{FE266FB9-C593-48C2-893D-CC4B101FE4A1}" name="Current Year Contribution to Reserves ($)" dataDxfId="22"/>
  </tableColumns>
  <tableStyleInfo name="TableStyleMedium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table" Target="../tables/table10.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0.xml"/><Relationship Id="rId1" Type="http://schemas.openxmlformats.org/officeDocument/2006/relationships/printerSettings" Target="../printerSettings/printerSettings11.bin"/><Relationship Id="rId4" Type="http://schemas.openxmlformats.org/officeDocument/2006/relationships/table" Target="../tables/table1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openxmlformats.org/officeDocument/2006/relationships/table" Target="../tables/table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table" Target="../tables/table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table" Target="../tables/table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table" Target="../tables/table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table" Target="../tables/table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table" Target="../tables/table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table" Target="../tables/table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table" Target="../tables/table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2BA494-D826-4844-8C4F-86DF29945875}">
  <dimension ref="A1:J32"/>
  <sheetViews>
    <sheetView showGridLines="0" tabSelected="1" view="pageLayout" zoomScaleNormal="100" workbookViewId="0">
      <selection activeCell="A22" sqref="A22:J32"/>
    </sheetView>
  </sheetViews>
  <sheetFormatPr defaultColWidth="8.85546875" defaultRowHeight="15" x14ac:dyDescent="0.25"/>
  <cols>
    <col min="8" max="8" width="7.140625" customWidth="1"/>
    <col min="9" max="9" width="7" customWidth="1"/>
    <col min="10" max="10" width="9.28515625" customWidth="1"/>
  </cols>
  <sheetData>
    <row r="1" ht="18.75" customHeight="1" x14ac:dyDescent="0.25"/>
    <row r="2" ht="15" customHeight="1" x14ac:dyDescent="0.25"/>
    <row r="3" ht="9" customHeight="1" x14ac:dyDescent="0.25"/>
    <row r="4" ht="29.25" customHeight="1" x14ac:dyDescent="0.25"/>
    <row r="17" spans="1:10" x14ac:dyDescent="0.25">
      <c r="A17" s="187" t="s">
        <v>219</v>
      </c>
      <c r="B17" s="187"/>
      <c r="C17" s="187"/>
      <c r="D17" s="187"/>
      <c r="E17" s="187"/>
      <c r="F17" s="187"/>
      <c r="G17" s="187"/>
      <c r="H17" s="187"/>
      <c r="I17" s="187"/>
      <c r="J17" s="187"/>
    </row>
    <row r="18" spans="1:10" x14ac:dyDescent="0.25">
      <c r="A18" t="s">
        <v>216</v>
      </c>
    </row>
    <row r="19" spans="1:10" x14ac:dyDescent="0.25">
      <c r="A19" t="s">
        <v>218</v>
      </c>
    </row>
    <row r="20" spans="1:10" x14ac:dyDescent="0.25">
      <c r="A20" s="186" t="s">
        <v>217</v>
      </c>
    </row>
    <row r="22" spans="1:10" x14ac:dyDescent="0.25">
      <c r="A22" s="188" t="s">
        <v>220</v>
      </c>
      <c r="B22" s="188"/>
      <c r="C22" s="188"/>
      <c r="D22" s="188"/>
      <c r="E22" s="188"/>
      <c r="F22" s="188"/>
      <c r="G22" s="188"/>
      <c r="H22" s="188"/>
      <c r="I22" s="188"/>
      <c r="J22" s="188"/>
    </row>
    <row r="23" spans="1:10" x14ac:dyDescent="0.25">
      <c r="A23" s="188"/>
      <c r="B23" s="188"/>
      <c r="C23" s="188"/>
      <c r="D23" s="188"/>
      <c r="E23" s="188"/>
      <c r="F23" s="188"/>
      <c r="G23" s="188"/>
      <c r="H23" s="188"/>
      <c r="I23" s="188"/>
      <c r="J23" s="188"/>
    </row>
    <row r="24" spans="1:10" x14ac:dyDescent="0.25">
      <c r="A24" s="188"/>
      <c r="B24" s="188"/>
      <c r="C24" s="188"/>
      <c r="D24" s="188"/>
      <c r="E24" s="188"/>
      <c r="F24" s="188"/>
      <c r="G24" s="188"/>
      <c r="H24" s="188"/>
      <c r="I24" s="188"/>
      <c r="J24" s="188"/>
    </row>
    <row r="25" spans="1:10" x14ac:dyDescent="0.25">
      <c r="A25" s="188"/>
      <c r="B25" s="188"/>
      <c r="C25" s="188"/>
      <c r="D25" s="188"/>
      <c r="E25" s="188"/>
      <c r="F25" s="188"/>
      <c r="G25" s="188"/>
      <c r="H25" s="188"/>
      <c r="I25" s="188"/>
      <c r="J25" s="188"/>
    </row>
    <row r="26" spans="1:10" x14ac:dyDescent="0.25">
      <c r="A26" s="188"/>
      <c r="B26" s="188"/>
      <c r="C26" s="188"/>
      <c r="D26" s="188"/>
      <c r="E26" s="188"/>
      <c r="F26" s="188"/>
      <c r="G26" s="188"/>
      <c r="H26" s="188"/>
      <c r="I26" s="188"/>
      <c r="J26" s="188"/>
    </row>
    <row r="27" spans="1:10" x14ac:dyDescent="0.25">
      <c r="A27" s="188"/>
      <c r="B27" s="188"/>
      <c r="C27" s="188"/>
      <c r="D27" s="188"/>
      <c r="E27" s="188"/>
      <c r="F27" s="188"/>
      <c r="G27" s="188"/>
      <c r="H27" s="188"/>
      <c r="I27" s="188"/>
      <c r="J27" s="188"/>
    </row>
    <row r="28" spans="1:10" x14ac:dyDescent="0.25">
      <c r="A28" s="188"/>
      <c r="B28" s="188"/>
      <c r="C28" s="188"/>
      <c r="D28" s="188"/>
      <c r="E28" s="188"/>
      <c r="F28" s="188"/>
      <c r="G28" s="188"/>
      <c r="H28" s="188"/>
      <c r="I28" s="188"/>
      <c r="J28" s="188"/>
    </row>
    <row r="29" spans="1:10" x14ac:dyDescent="0.25">
      <c r="A29" s="188"/>
      <c r="B29" s="188"/>
      <c r="C29" s="188"/>
      <c r="D29" s="188"/>
      <c r="E29" s="188"/>
      <c r="F29" s="188"/>
      <c r="G29" s="188"/>
      <c r="H29" s="188"/>
      <c r="I29" s="188"/>
      <c r="J29" s="188"/>
    </row>
    <row r="30" spans="1:10" x14ac:dyDescent="0.25">
      <c r="A30" s="188"/>
      <c r="B30" s="188"/>
      <c r="C30" s="188"/>
      <c r="D30" s="188"/>
      <c r="E30" s="188"/>
      <c r="F30" s="188"/>
      <c r="G30" s="188"/>
      <c r="H30" s="188"/>
      <c r="I30" s="188"/>
      <c r="J30" s="188"/>
    </row>
    <row r="31" spans="1:10" x14ac:dyDescent="0.25">
      <c r="A31" s="188"/>
      <c r="B31" s="188"/>
      <c r="C31" s="188"/>
      <c r="D31" s="188"/>
      <c r="E31" s="188"/>
      <c r="F31" s="188"/>
      <c r="G31" s="188"/>
      <c r="H31" s="188"/>
      <c r="I31" s="188"/>
      <c r="J31" s="188"/>
    </row>
    <row r="32" spans="1:10" x14ac:dyDescent="0.25">
      <c r="A32" s="188"/>
      <c r="B32" s="188"/>
      <c r="C32" s="188"/>
      <c r="D32" s="188"/>
      <c r="E32" s="188"/>
      <c r="F32" s="188"/>
      <c r="G32" s="188"/>
      <c r="H32" s="188"/>
      <c r="I32" s="188"/>
      <c r="J32" s="188"/>
    </row>
  </sheetData>
  <mergeCells count="2">
    <mergeCell ref="A17:J17"/>
    <mergeCell ref="A22:J32"/>
  </mergeCells>
  <pageMargins left="0.7" right="0.7" top="0.75" bottom="0.75" header="0.3" footer="0.3"/>
  <pageSetup orientation="portrait" r:id="rId1"/>
  <headerFooter>
    <oddFooter>&amp;LRevised 1/28/2020&amp;R&amp;"System Font,Regular"&amp;10&amp;K000000&amp;G</oddFooter>
  </headerFooter>
  <drawing r:id="rId2"/>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658D16-32A6-414E-9F35-FB4EEF5E08C3}">
  <sheetPr>
    <pageSetUpPr fitToPage="1"/>
  </sheetPr>
  <dimension ref="A1:H34"/>
  <sheetViews>
    <sheetView zoomScaleNormal="100" workbookViewId="0">
      <selection activeCell="A22" sqref="A22:J32"/>
    </sheetView>
  </sheetViews>
  <sheetFormatPr defaultColWidth="8.85546875" defaultRowHeight="15" x14ac:dyDescent="0.25"/>
  <cols>
    <col min="1" max="1" width="29.42578125" customWidth="1"/>
    <col min="2" max="2" width="16.7109375" customWidth="1"/>
    <col min="3" max="8" width="18.7109375" customWidth="1"/>
  </cols>
  <sheetData>
    <row r="1" spans="1:8" ht="23.25" x14ac:dyDescent="0.35">
      <c r="A1" s="19" t="s">
        <v>212</v>
      </c>
      <c r="H1" t="s">
        <v>163</v>
      </c>
    </row>
    <row r="2" spans="1:8" ht="17.25" customHeight="1" x14ac:dyDescent="0.25">
      <c r="A2" s="32" t="s">
        <v>210</v>
      </c>
      <c r="G2" s="20" t="s">
        <v>16</v>
      </c>
      <c r="H2" s="40" t="s">
        <v>166</v>
      </c>
    </row>
    <row r="3" spans="1:8" ht="17.25" customHeight="1" x14ac:dyDescent="0.25">
      <c r="A3" s="32" t="s">
        <v>121</v>
      </c>
      <c r="G3" s="20"/>
      <c r="H3" s="21"/>
    </row>
    <row r="4" spans="1:8" ht="17.25" customHeight="1" thickBot="1" x14ac:dyDescent="0.3">
      <c r="A4" s="32"/>
      <c r="E4" s="56"/>
      <c r="G4" s="20"/>
      <c r="H4" s="21"/>
    </row>
    <row r="5" spans="1:8" ht="15.75" thickBot="1" x14ac:dyDescent="0.3">
      <c r="A5" s="25" t="s">
        <v>35</v>
      </c>
      <c r="B5" s="38">
        <f>+'7. Depreciation-Based Reserves'!B6</f>
        <v>2020</v>
      </c>
    </row>
    <row r="6" spans="1:8" ht="15.75" thickBot="1" x14ac:dyDescent="0.3">
      <c r="A6" s="197" t="s">
        <v>179</v>
      </c>
      <c r="B6" s="197"/>
      <c r="C6" s="197"/>
      <c r="D6" s="197"/>
      <c r="E6" s="197"/>
      <c r="F6" s="197"/>
      <c r="G6" s="197"/>
      <c r="H6" s="197"/>
    </row>
    <row r="7" spans="1:8" ht="36" customHeight="1" thickBot="1" x14ac:dyDescent="0.3">
      <c r="A7" s="22" t="s">
        <v>111</v>
      </c>
      <c r="B7" s="23" t="s">
        <v>112</v>
      </c>
      <c r="C7" s="23" t="s">
        <v>116</v>
      </c>
      <c r="D7" s="23" t="s">
        <v>113</v>
      </c>
      <c r="E7" s="36" t="s">
        <v>114</v>
      </c>
      <c r="F7" s="23" t="s">
        <v>135</v>
      </c>
      <c r="G7" s="23" t="s">
        <v>136</v>
      </c>
      <c r="H7" s="28" t="s">
        <v>117</v>
      </c>
    </row>
    <row r="8" spans="1:8" ht="21.75" customHeight="1" thickBot="1" x14ac:dyDescent="0.3">
      <c r="A8" s="111" t="str">
        <f>+IF('4. New Asset Inventory'!A17="","",'4. New Asset Inventory'!A17)</f>
        <v/>
      </c>
      <c r="B8" s="111" t="str">
        <f>+IF('4. New Asset Inventory'!B17="","",'4. New Asset Inventory'!B17)</f>
        <v/>
      </c>
      <c r="C8" s="182" t="str">
        <f>+IF('4. New Asset Inventory'!C17&gt;0,'4. New Asset Inventory'!C17,"")</f>
        <v/>
      </c>
      <c r="D8" s="112" t="str">
        <f>+IF(C8="","",'4. New Asset Inventory'!D17)</f>
        <v/>
      </c>
      <c r="E8" s="164" t="str">
        <f>+IF(Table24210[[#This Row],[Year Placed in Service]]="","",IF($B$5&lt;=(Table24210[[#This Row],[Year Placed in Service]]+Table24210[[#This Row],[Estimated Useful Life]]),Table24210[[#This Row],[Estimated Useful Life]]-($B$5-Table24210[[#This Row],[Year Placed in Service]]),0))</f>
        <v/>
      </c>
      <c r="F8" s="165" t="str">
        <f>+IF(Table24210[[#This Row],[Asset]]="","",'8. RCN-Existing Assets'!$B$8)</f>
        <v/>
      </c>
      <c r="G8" s="166" t="str">
        <f>+IF(Table24210[[#This Row],[Original Cost ($)]]="","",IF(Table24210[[#This Row],[Years until Replacement]]&gt;0,ROUND(Table24210[[#This Row],[Original Cost ($)]]*(1+Table24210[[#This Row],[Annual Cost Index (%)]])^($B$5-Table24210[[#This Row],[Year Placed in Service]]),-2),""))</f>
        <v/>
      </c>
      <c r="H8" s="167" t="str">
        <f>+IF(C8="","",Table24210[[#This Row],[Current Year Share of Future Cost ($)]]/Table24210[[#This Row],[Estimated Useful Life]])</f>
        <v/>
      </c>
    </row>
    <row r="9" spans="1:8" ht="21.75" customHeight="1" thickBot="1" x14ac:dyDescent="0.3">
      <c r="A9" s="107" t="str">
        <f>+IF('4. New Asset Inventory'!A18="","",'4. New Asset Inventory'!A18)</f>
        <v/>
      </c>
      <c r="B9" s="107" t="str">
        <f>+IF('4. New Asset Inventory'!B18="","",'4. New Asset Inventory'!B18)</f>
        <v/>
      </c>
      <c r="C9" s="183" t="str">
        <f>+IF('4. New Asset Inventory'!C18&gt;0,'4. New Asset Inventory'!C18,"")</f>
        <v/>
      </c>
      <c r="D9" s="108" t="str">
        <f>+IF(C9="","",'4. New Asset Inventory'!D18)</f>
        <v/>
      </c>
      <c r="E9" s="177" t="str">
        <f>+IF(Table24210[[#This Row],[Year Placed in Service]]="","",IF($B$5&lt;=(Table24210[[#This Row],[Year Placed in Service]]+Table24210[[#This Row],[Estimated Useful Life]]),Table24210[[#This Row],[Estimated Useful Life]]-($B$5-Table24210[[#This Row],[Year Placed in Service]]),0))</f>
        <v/>
      </c>
      <c r="F9" s="178" t="str">
        <f>+IF(Table24210[[#This Row],[Asset]]="","",'8. RCN-Existing Assets'!$B$8)</f>
        <v/>
      </c>
      <c r="G9" s="183" t="str">
        <f>+IF(Table24210[[#This Row],[Original Cost ($)]]="","",IF(Table24210[[#This Row],[Years until Replacement]]&gt;0,ROUND(Table24210[[#This Row],[Original Cost ($)]]*(1+Table24210[[#This Row],[Annual Cost Index (%)]])^($B$5-Table24210[[#This Row],[Year Placed in Service]]),-2),""))</f>
        <v/>
      </c>
      <c r="H9" s="184" t="str">
        <f>+IF(C9="","",Table24210[[#This Row],[Current Year Share of Future Cost ($)]]/Table24210[[#This Row],[Estimated Useful Life]])</f>
        <v/>
      </c>
    </row>
    <row r="10" spans="1:8" ht="21.75" customHeight="1" thickBot="1" x14ac:dyDescent="0.3">
      <c r="A10" s="111" t="str">
        <f>+IF('4. New Asset Inventory'!A19="","",'4. New Asset Inventory'!A19)</f>
        <v/>
      </c>
      <c r="B10" s="111" t="str">
        <f>+IF('4. New Asset Inventory'!B19="","",'4. New Asset Inventory'!B19)</f>
        <v/>
      </c>
      <c r="C10" s="182" t="str">
        <f>+IF('4. New Asset Inventory'!C19&gt;0,'4. New Asset Inventory'!C19,"")</f>
        <v/>
      </c>
      <c r="D10" s="112" t="str">
        <f>+IF(C10="","",'4. New Asset Inventory'!D19)</f>
        <v/>
      </c>
      <c r="E10" s="164" t="str">
        <f>+IF(Table24210[[#This Row],[Year Placed in Service]]="","",IF($B$5&lt;=(Table24210[[#This Row],[Year Placed in Service]]+Table24210[[#This Row],[Estimated Useful Life]]),Table24210[[#This Row],[Estimated Useful Life]]-($B$5-Table24210[[#This Row],[Year Placed in Service]]),0))</f>
        <v/>
      </c>
      <c r="F10" s="165" t="str">
        <f>+IF(Table24210[[#This Row],[Asset]]="","",'8. RCN-Existing Assets'!$B$8)</f>
        <v/>
      </c>
      <c r="G10" s="182" t="str">
        <f>+IF(Table24210[[#This Row],[Original Cost ($)]]="","",IF(Table24210[[#This Row],[Years until Replacement]]&gt;0,ROUND(Table24210[[#This Row],[Original Cost ($)]]*(1+Table24210[[#This Row],[Annual Cost Index (%)]])^($B$5-Table24210[[#This Row],[Year Placed in Service]]),-2),""))</f>
        <v/>
      </c>
      <c r="H10" s="167" t="str">
        <f>+IF(C10="","",Table24210[[#This Row],[Current Year Share of Future Cost ($)]]/Table24210[[#This Row],[Estimated Useful Life]])</f>
        <v/>
      </c>
    </row>
    <row r="11" spans="1:8" ht="21.75" customHeight="1" thickBot="1" x14ac:dyDescent="0.3">
      <c r="A11" s="107" t="str">
        <f>+IF('4. New Asset Inventory'!A20="","",'4. New Asset Inventory'!A20)</f>
        <v/>
      </c>
      <c r="B11" s="107" t="str">
        <f>+IF('4. New Asset Inventory'!B20="","",'4. New Asset Inventory'!B20)</f>
        <v/>
      </c>
      <c r="C11" s="183" t="str">
        <f>+IF('4. New Asset Inventory'!C20&gt;0,'4. New Asset Inventory'!C20,"")</f>
        <v/>
      </c>
      <c r="D11" s="108" t="str">
        <f>+IF(C11="","",'4. New Asset Inventory'!D20)</f>
        <v/>
      </c>
      <c r="E11" s="177" t="str">
        <f>+IF(Table24210[[#This Row],[Year Placed in Service]]="","",IF($B$5&lt;=(Table24210[[#This Row],[Year Placed in Service]]+Table24210[[#This Row],[Estimated Useful Life]]),Table24210[[#This Row],[Estimated Useful Life]]-($B$5-Table24210[[#This Row],[Year Placed in Service]]),0))</f>
        <v/>
      </c>
      <c r="F11" s="178" t="str">
        <f>+IF(Table24210[[#This Row],[Asset]]="","",'8. RCN-Existing Assets'!$B$8)</f>
        <v/>
      </c>
      <c r="G11" s="183" t="str">
        <f>+IF(Table24210[[#This Row],[Original Cost ($)]]="","",IF(Table24210[[#This Row],[Years until Replacement]]&gt;0,ROUND(Table24210[[#This Row],[Original Cost ($)]]*(1+Table24210[[#This Row],[Annual Cost Index (%)]])^($B$5-Table24210[[#This Row],[Year Placed in Service]]),-2),""))</f>
        <v/>
      </c>
      <c r="H11" s="184" t="str">
        <f>+IF(C11="","",Table24210[[#This Row],[Current Year Share of Future Cost ($)]]/Table24210[[#This Row],[Estimated Useful Life]])</f>
        <v/>
      </c>
    </row>
    <row r="12" spans="1:8" ht="21.75" customHeight="1" thickBot="1" x14ac:dyDescent="0.3">
      <c r="A12" s="111" t="str">
        <f>+IF('4. New Asset Inventory'!A21="","",'4. New Asset Inventory'!A21)</f>
        <v/>
      </c>
      <c r="B12" s="111" t="str">
        <f>+IF('4. New Asset Inventory'!B21="","",'4. New Asset Inventory'!B21)</f>
        <v/>
      </c>
      <c r="C12" s="182" t="str">
        <f>+IF('4. New Asset Inventory'!C21&gt;0,'4. New Asset Inventory'!C21,"")</f>
        <v/>
      </c>
      <c r="D12" s="112" t="str">
        <f>+IF(C12="","",'4. New Asset Inventory'!D21)</f>
        <v/>
      </c>
      <c r="E12" s="164" t="str">
        <f>+IF(Table24210[[#This Row],[Year Placed in Service]]="","",IF($B$5&lt;=(Table24210[[#This Row],[Year Placed in Service]]+Table24210[[#This Row],[Estimated Useful Life]]),Table24210[[#This Row],[Estimated Useful Life]]-($B$5-Table24210[[#This Row],[Year Placed in Service]]),0))</f>
        <v/>
      </c>
      <c r="F12" s="165" t="str">
        <f>+IF(Table24210[[#This Row],[Asset]]="","",'8. RCN-Existing Assets'!$B$8)</f>
        <v/>
      </c>
      <c r="G12" s="182" t="str">
        <f>+IF(Table24210[[#This Row],[Original Cost ($)]]="","",IF(Table24210[[#This Row],[Years until Replacement]]&gt;0,ROUND(Table24210[[#This Row],[Original Cost ($)]]*(1+Table24210[[#This Row],[Annual Cost Index (%)]])^($B$5-Table24210[[#This Row],[Year Placed in Service]]),-2),""))</f>
        <v/>
      </c>
      <c r="H12" s="167" t="str">
        <f>+IF(C12="","",Table24210[[#This Row],[Current Year Share of Future Cost ($)]]/Table24210[[#This Row],[Estimated Useful Life]])</f>
        <v/>
      </c>
    </row>
    <row r="13" spans="1:8" ht="21.75" customHeight="1" thickBot="1" x14ac:dyDescent="0.3">
      <c r="A13" s="107" t="str">
        <f>+IF('4. New Asset Inventory'!A22="","",'4. New Asset Inventory'!A22)</f>
        <v/>
      </c>
      <c r="B13" s="107" t="str">
        <f>+IF('4. New Asset Inventory'!B22="","",'4. New Asset Inventory'!B22)</f>
        <v/>
      </c>
      <c r="C13" s="183" t="str">
        <f>+IF('4. New Asset Inventory'!C22&gt;0,'4. New Asset Inventory'!C22,"")</f>
        <v/>
      </c>
      <c r="D13" s="108" t="str">
        <f>+IF(C13="","",'4. New Asset Inventory'!D22)</f>
        <v/>
      </c>
      <c r="E13" s="177" t="str">
        <f>+IF(Table24210[[#This Row],[Year Placed in Service]]="","",IF($B$5&lt;=(Table24210[[#This Row],[Year Placed in Service]]+Table24210[[#This Row],[Estimated Useful Life]]),Table24210[[#This Row],[Estimated Useful Life]]-($B$5-Table24210[[#This Row],[Year Placed in Service]]),0))</f>
        <v/>
      </c>
      <c r="F13" s="178" t="str">
        <f>+IF(Table24210[[#This Row],[Asset]]="","",'8. RCN-Existing Assets'!$B$8)</f>
        <v/>
      </c>
      <c r="G13" s="183" t="str">
        <f>+IF(Table24210[[#This Row],[Original Cost ($)]]="","",IF(Table24210[[#This Row],[Years until Replacement]]&gt;0,ROUND(Table24210[[#This Row],[Original Cost ($)]]*(1+Table24210[[#This Row],[Annual Cost Index (%)]])^($B$5-Table24210[[#This Row],[Year Placed in Service]]),-2),""))</f>
        <v/>
      </c>
      <c r="H13" s="184" t="str">
        <f>+IF(C13="","",Table24210[[#This Row],[Current Year Share of Future Cost ($)]]/Table24210[[#This Row],[Estimated Useful Life]])</f>
        <v/>
      </c>
    </row>
    <row r="14" spans="1:8" ht="21.75" customHeight="1" thickBot="1" x14ac:dyDescent="0.3">
      <c r="A14" s="111" t="str">
        <f>+IF('4. New Asset Inventory'!A23="","",'4. New Asset Inventory'!A23)</f>
        <v/>
      </c>
      <c r="B14" s="111" t="str">
        <f>+IF('4. New Asset Inventory'!B23="","",'4. New Asset Inventory'!B23)</f>
        <v/>
      </c>
      <c r="C14" s="182" t="str">
        <f>+IF('4. New Asset Inventory'!C23&gt;0,'4. New Asset Inventory'!C23,"")</f>
        <v/>
      </c>
      <c r="D14" s="112" t="str">
        <f>+IF(C14="","",'4. New Asset Inventory'!D23)</f>
        <v/>
      </c>
      <c r="E14" s="164" t="str">
        <f>+IF(Table24210[[#This Row],[Year Placed in Service]]="","",IF($B$5&lt;=(Table24210[[#This Row],[Year Placed in Service]]+Table24210[[#This Row],[Estimated Useful Life]]),Table24210[[#This Row],[Estimated Useful Life]]-($B$5-Table24210[[#This Row],[Year Placed in Service]]),0))</f>
        <v/>
      </c>
      <c r="F14" s="165" t="str">
        <f>+IF(Table24210[[#This Row],[Asset]]="","",'8. RCN-Existing Assets'!$B$8)</f>
        <v/>
      </c>
      <c r="G14" s="182" t="str">
        <f>+IF(Table24210[[#This Row],[Original Cost ($)]]="","",IF(Table24210[[#This Row],[Years until Replacement]]&gt;0,ROUND(Table24210[[#This Row],[Original Cost ($)]]*(1+Table24210[[#This Row],[Annual Cost Index (%)]])^($B$5-Table24210[[#This Row],[Year Placed in Service]]),-2),""))</f>
        <v/>
      </c>
      <c r="H14" s="167" t="str">
        <f>+IF(C14="","",Table24210[[#This Row],[Current Year Share of Future Cost ($)]]/Table24210[[#This Row],[Estimated Useful Life]])</f>
        <v/>
      </c>
    </row>
    <row r="15" spans="1:8" ht="21.75" customHeight="1" thickBot="1" x14ac:dyDescent="0.3">
      <c r="A15" s="107" t="str">
        <f>+IF('4. New Asset Inventory'!A24="","",'4. New Asset Inventory'!A24)</f>
        <v/>
      </c>
      <c r="B15" s="107" t="str">
        <f>+IF('4. New Asset Inventory'!B24="","",'4. New Asset Inventory'!B24)</f>
        <v/>
      </c>
      <c r="C15" s="183" t="str">
        <f>+IF('4. New Asset Inventory'!C24&gt;0,'4. New Asset Inventory'!C24,"")</f>
        <v/>
      </c>
      <c r="D15" s="108" t="str">
        <f>+IF(C15="","",'4. New Asset Inventory'!D24)</f>
        <v/>
      </c>
      <c r="E15" s="177" t="str">
        <f>+IF(Table24210[[#This Row],[Year Placed in Service]]="","",IF($B$5&lt;=(Table24210[[#This Row],[Year Placed in Service]]+Table24210[[#This Row],[Estimated Useful Life]]),Table24210[[#This Row],[Estimated Useful Life]]-($B$5-Table24210[[#This Row],[Year Placed in Service]]),0))</f>
        <v/>
      </c>
      <c r="F15" s="178" t="str">
        <f>+IF(Table24210[[#This Row],[Asset]]="","",'8. RCN-Existing Assets'!$B$8)</f>
        <v/>
      </c>
      <c r="G15" s="183" t="str">
        <f>+IF(Table24210[[#This Row],[Original Cost ($)]]="","",IF(Table24210[[#This Row],[Years until Replacement]]&gt;0,ROUND(Table24210[[#This Row],[Original Cost ($)]]*(1+Table24210[[#This Row],[Annual Cost Index (%)]])^($B$5-Table24210[[#This Row],[Year Placed in Service]]),-2),""))</f>
        <v/>
      </c>
      <c r="H15" s="184" t="str">
        <f>+IF(C15="","",Table24210[[#This Row],[Current Year Share of Future Cost ($)]]/Table24210[[#This Row],[Estimated Useful Life]])</f>
        <v/>
      </c>
    </row>
    <row r="16" spans="1:8" ht="21.75" customHeight="1" thickBot="1" x14ac:dyDescent="0.3">
      <c r="A16" s="111" t="str">
        <f>+IF('4. New Asset Inventory'!A25="","",'4. New Asset Inventory'!A25)</f>
        <v/>
      </c>
      <c r="B16" s="111" t="str">
        <f>+IF('4. New Asset Inventory'!B25="","",'4. New Asset Inventory'!B25)</f>
        <v/>
      </c>
      <c r="C16" s="182" t="str">
        <f>+IF('4. New Asset Inventory'!C25&gt;0,'4. New Asset Inventory'!C25,"")</f>
        <v/>
      </c>
      <c r="D16" s="112" t="str">
        <f>+IF(C16="","",'4. New Asset Inventory'!D25)</f>
        <v/>
      </c>
      <c r="E16" s="164" t="str">
        <f>+IF(Table24210[[#This Row],[Year Placed in Service]]="","",IF($B$5&lt;=(Table24210[[#This Row],[Year Placed in Service]]+Table24210[[#This Row],[Estimated Useful Life]]),Table24210[[#This Row],[Estimated Useful Life]]-($B$5-Table24210[[#This Row],[Year Placed in Service]]),0))</f>
        <v/>
      </c>
      <c r="F16" s="165" t="str">
        <f>+IF(Table24210[[#This Row],[Asset]]="","",'8. RCN-Existing Assets'!$B$8)</f>
        <v/>
      </c>
      <c r="G16" s="182" t="str">
        <f>+IF(Table24210[[#This Row],[Original Cost ($)]]="","",IF(Table24210[[#This Row],[Years until Replacement]]&gt;0,ROUND(Table24210[[#This Row],[Original Cost ($)]]*(1+Table24210[[#This Row],[Annual Cost Index (%)]])^($B$5-Table24210[[#This Row],[Year Placed in Service]]),-2),""))</f>
        <v/>
      </c>
      <c r="H16" s="167" t="str">
        <f>+IF(C16="","",Table24210[[#This Row],[Current Year Share of Future Cost ($)]]/Table24210[[#This Row],[Estimated Useful Life]])</f>
        <v/>
      </c>
    </row>
    <row r="17" spans="1:8" ht="21.75" customHeight="1" thickBot="1" x14ac:dyDescent="0.3">
      <c r="A17" s="107" t="str">
        <f>+IF('4. New Asset Inventory'!A26="","",'4. New Asset Inventory'!A26)</f>
        <v/>
      </c>
      <c r="B17" s="107" t="str">
        <f>+IF('4. New Asset Inventory'!B26="","",'4. New Asset Inventory'!B26)</f>
        <v/>
      </c>
      <c r="C17" s="183" t="str">
        <f>+IF('4. New Asset Inventory'!C26&gt;0,'4. New Asset Inventory'!C26,"")</f>
        <v/>
      </c>
      <c r="D17" s="108" t="str">
        <f>+IF(C17="","",'4. New Asset Inventory'!D26)</f>
        <v/>
      </c>
      <c r="E17" s="177" t="str">
        <f>+IF(Table24210[[#This Row],[Year Placed in Service]]="","",IF($B$5&lt;=(Table24210[[#This Row],[Year Placed in Service]]+Table24210[[#This Row],[Estimated Useful Life]]),Table24210[[#This Row],[Estimated Useful Life]]-($B$5-Table24210[[#This Row],[Year Placed in Service]]),0))</f>
        <v/>
      </c>
      <c r="F17" s="178" t="str">
        <f>+IF(Table24210[[#This Row],[Asset]]="","",'8. RCN-Existing Assets'!$B$8)</f>
        <v/>
      </c>
      <c r="G17" s="183" t="str">
        <f>+IF(Table24210[[#This Row],[Original Cost ($)]]="","",IF(Table24210[[#This Row],[Years until Replacement]]&gt;0,ROUND(Table24210[[#This Row],[Original Cost ($)]]*(1+Table24210[[#This Row],[Annual Cost Index (%)]])^($B$5-Table24210[[#This Row],[Year Placed in Service]]),-2),""))</f>
        <v/>
      </c>
      <c r="H17" s="184" t="str">
        <f>+IF(C17="","",Table24210[[#This Row],[Current Year Share of Future Cost ($)]]/Table24210[[#This Row],[Estimated Useful Life]])</f>
        <v/>
      </c>
    </row>
    <row r="18" spans="1:8" ht="21.75" customHeight="1" thickBot="1" x14ac:dyDescent="0.3">
      <c r="A18" s="111" t="str">
        <f>+IF('4. New Asset Inventory'!A27="","",'4. New Asset Inventory'!A27)</f>
        <v/>
      </c>
      <c r="B18" s="111" t="str">
        <f>+IF('4. New Asset Inventory'!B27="","",'4. New Asset Inventory'!B27)</f>
        <v/>
      </c>
      <c r="C18" s="182" t="str">
        <f>+IF('4. New Asset Inventory'!C27&gt;0,'4. New Asset Inventory'!C27,"")</f>
        <v/>
      </c>
      <c r="D18" s="112" t="str">
        <f>+IF(C18="","",'4. New Asset Inventory'!D27)</f>
        <v/>
      </c>
      <c r="E18" s="164" t="str">
        <f>+IF(Table24210[[#This Row],[Year Placed in Service]]="","",IF($B$5&lt;=(Table24210[[#This Row],[Year Placed in Service]]+Table24210[[#This Row],[Estimated Useful Life]]),Table24210[[#This Row],[Estimated Useful Life]]-($B$5-Table24210[[#This Row],[Year Placed in Service]]),0))</f>
        <v/>
      </c>
      <c r="F18" s="165" t="str">
        <f>+IF(Table24210[[#This Row],[Asset]]="","",'8. RCN-Existing Assets'!$B$8)</f>
        <v/>
      </c>
      <c r="G18" s="166" t="str">
        <f>+IF(Table24210[[#This Row],[Original Cost ($)]]="","",IF(Table24210[[#This Row],[Years until Replacement]]&gt;0,ROUND(Table24210[[#This Row],[Original Cost ($)]]*(1+Table24210[[#This Row],[Annual Cost Index (%)]])^($B$5-Table24210[[#This Row],[Year Placed in Service]]),-2),""))</f>
        <v/>
      </c>
      <c r="H18" s="167" t="str">
        <f>+IF(C18="","",Table24210[[#This Row],[Current Year Share of Future Cost ($)]]/Table24210[[#This Row],[Estimated Useful Life]])</f>
        <v/>
      </c>
    </row>
    <row r="19" spans="1:8" ht="21.75" customHeight="1" thickBot="1" x14ac:dyDescent="0.3">
      <c r="A19" s="107" t="str">
        <f>+IF('4. New Asset Inventory'!A28="","",'4. New Asset Inventory'!A28)</f>
        <v/>
      </c>
      <c r="B19" s="107" t="str">
        <f>+IF('4. New Asset Inventory'!B28="","",'4. New Asset Inventory'!B28)</f>
        <v/>
      </c>
      <c r="C19" s="183" t="str">
        <f>+IF('4. New Asset Inventory'!C28&gt;0,'4. New Asset Inventory'!C28,"")</f>
        <v/>
      </c>
      <c r="D19" s="108" t="str">
        <f>+IF(C19="","",'4. New Asset Inventory'!D28)</f>
        <v/>
      </c>
      <c r="E19" s="177" t="str">
        <f>+IF(Table24210[[#This Row],[Year Placed in Service]]="","",IF($B$5&lt;=(Table24210[[#This Row],[Year Placed in Service]]+Table24210[[#This Row],[Estimated Useful Life]]),Table24210[[#This Row],[Estimated Useful Life]]-($B$5-Table24210[[#This Row],[Year Placed in Service]]),0))</f>
        <v/>
      </c>
      <c r="F19" s="178" t="str">
        <f>+IF(Table24210[[#This Row],[Asset]]="","",'8. RCN-Existing Assets'!$B$8)</f>
        <v/>
      </c>
      <c r="G19" s="179" t="str">
        <f>+IF(Table24210[[#This Row],[Original Cost ($)]]="","",IF(Table24210[[#This Row],[Years until Replacement]]&gt;0,ROUND(Table24210[[#This Row],[Original Cost ($)]]*(1+Table24210[[#This Row],[Annual Cost Index (%)]])^($B$5-Table24210[[#This Row],[Year Placed in Service]]),-2),""))</f>
        <v/>
      </c>
      <c r="H19" s="184" t="str">
        <f>+IF(C19="","",Table24210[[#This Row],[Current Year Share of Future Cost ($)]]/Table24210[[#This Row],[Estimated Useful Life]])</f>
        <v/>
      </c>
    </row>
    <row r="20" spans="1:8" ht="21.75" customHeight="1" thickBot="1" x14ac:dyDescent="0.3">
      <c r="A20" s="111" t="str">
        <f>+IF('4. New Asset Inventory'!A29="","",'4. New Asset Inventory'!A29)</f>
        <v/>
      </c>
      <c r="B20" s="111" t="str">
        <f>+IF('4. New Asset Inventory'!B29="","",'4. New Asset Inventory'!B29)</f>
        <v/>
      </c>
      <c r="C20" s="182" t="str">
        <f>+IF('4. New Asset Inventory'!C29&gt;0,'4. New Asset Inventory'!C29,"")</f>
        <v/>
      </c>
      <c r="D20" s="112" t="str">
        <f>+IF(C20="","",'4. New Asset Inventory'!D29)</f>
        <v/>
      </c>
      <c r="E20" s="164" t="str">
        <f>+IF(Table24210[[#This Row],[Year Placed in Service]]="","",IF($B$5&lt;=(Table24210[[#This Row],[Year Placed in Service]]+Table24210[[#This Row],[Estimated Useful Life]]),Table24210[[#This Row],[Estimated Useful Life]]-($B$5-Table24210[[#This Row],[Year Placed in Service]]),0))</f>
        <v/>
      </c>
      <c r="F20" s="165" t="str">
        <f>+IF(Table24210[[#This Row],[Asset]]="","",'8. RCN-Existing Assets'!$B$8)</f>
        <v/>
      </c>
      <c r="G20" s="166" t="str">
        <f>+IF(Table24210[[#This Row],[Original Cost ($)]]="","",IF(Table24210[[#This Row],[Years until Replacement]]&gt;0,ROUND(Table24210[[#This Row],[Original Cost ($)]]*(1+Table24210[[#This Row],[Annual Cost Index (%)]])^($B$5-Table24210[[#This Row],[Year Placed in Service]]),-2),""))</f>
        <v/>
      </c>
      <c r="H20" s="167" t="str">
        <f>+IF(C20="","",Table24210[[#This Row],[Current Year Share of Future Cost ($)]]/Table24210[[#This Row],[Estimated Useful Life]])</f>
        <v/>
      </c>
    </row>
    <row r="21" spans="1:8" ht="21.75" customHeight="1" thickBot="1" x14ac:dyDescent="0.3">
      <c r="A21" s="107" t="str">
        <f>+IF('4. New Asset Inventory'!A30="","",'4. New Asset Inventory'!A30)</f>
        <v/>
      </c>
      <c r="B21" s="107" t="str">
        <f>+IF('4. New Asset Inventory'!B30="","",'4. New Asset Inventory'!B30)</f>
        <v/>
      </c>
      <c r="C21" s="183" t="str">
        <f>+IF('4. New Asset Inventory'!C30&gt;0,'4. New Asset Inventory'!C30,"")</f>
        <v/>
      </c>
      <c r="D21" s="108" t="str">
        <f>+IF(C21="","",'4. New Asset Inventory'!D30)</f>
        <v/>
      </c>
      <c r="E21" s="177" t="str">
        <f>+IF(Table24210[[#This Row],[Year Placed in Service]]="","",IF($B$5&lt;=(Table24210[[#This Row],[Year Placed in Service]]+Table24210[[#This Row],[Estimated Useful Life]]),Table24210[[#This Row],[Estimated Useful Life]]-($B$5-Table24210[[#This Row],[Year Placed in Service]]),0))</f>
        <v/>
      </c>
      <c r="F21" s="178" t="str">
        <f>+IF(Table24210[[#This Row],[Asset]]="","",'8. RCN-Existing Assets'!$B$8)</f>
        <v/>
      </c>
      <c r="G21" s="179" t="str">
        <f>+IF(Table24210[[#This Row],[Original Cost ($)]]="","",IF(Table24210[[#This Row],[Years until Replacement]]&gt;0,ROUND(Table24210[[#This Row],[Original Cost ($)]]*(1+Table24210[[#This Row],[Annual Cost Index (%)]])^($B$5-Table24210[[#This Row],[Year Placed in Service]]),-2),""))</f>
        <v/>
      </c>
      <c r="H21" s="184" t="str">
        <f>+IF(C21="","",Table24210[[#This Row],[Current Year Share of Future Cost ($)]]/Table24210[[#This Row],[Estimated Useful Life]])</f>
        <v/>
      </c>
    </row>
    <row r="22" spans="1:8" ht="21.75" customHeight="1" thickBot="1" x14ac:dyDescent="0.3">
      <c r="A22" s="111" t="str">
        <f>+IF('4. New Asset Inventory'!A31="","",'4. New Asset Inventory'!A31)</f>
        <v/>
      </c>
      <c r="B22" s="111" t="str">
        <f>+IF('4. New Asset Inventory'!B31="","",'4. New Asset Inventory'!B31)</f>
        <v/>
      </c>
      <c r="C22" s="182" t="str">
        <f>+IF('4. New Asset Inventory'!C31&gt;0,'4. New Asset Inventory'!C31,"")</f>
        <v/>
      </c>
      <c r="D22" s="112" t="str">
        <f>+IF(C22="","",'4. New Asset Inventory'!D31)</f>
        <v/>
      </c>
      <c r="E22" s="164" t="str">
        <f>+IF(Table24210[[#This Row],[Year Placed in Service]]="","",IF($B$5&lt;=(Table24210[[#This Row],[Year Placed in Service]]+Table24210[[#This Row],[Estimated Useful Life]]),Table24210[[#This Row],[Estimated Useful Life]]-($B$5-Table24210[[#This Row],[Year Placed in Service]]),0))</f>
        <v/>
      </c>
      <c r="F22" s="165" t="str">
        <f>+IF(Table24210[[#This Row],[Asset]]="","",'8. RCN-Existing Assets'!$B$8)</f>
        <v/>
      </c>
      <c r="G22" s="166" t="str">
        <f>+IF(Table24210[[#This Row],[Original Cost ($)]]="","",IF(Table24210[[#This Row],[Years until Replacement]]&gt;0,ROUND(Table24210[[#This Row],[Original Cost ($)]]*(1+Table24210[[#This Row],[Annual Cost Index (%)]])^($B$5-Table24210[[#This Row],[Year Placed in Service]]),-2),""))</f>
        <v/>
      </c>
      <c r="H22" s="167" t="str">
        <f>+IF(C22="","",Table24210[[#This Row],[Current Year Share of Future Cost ($)]]/Table24210[[#This Row],[Estimated Useful Life]])</f>
        <v/>
      </c>
    </row>
    <row r="23" spans="1:8" ht="21.75" customHeight="1" thickBot="1" x14ac:dyDescent="0.3">
      <c r="A23" s="107" t="str">
        <f>+IF('4. New Asset Inventory'!A32="","",'4. New Asset Inventory'!A32)</f>
        <v/>
      </c>
      <c r="B23" s="107" t="str">
        <f>+IF('4. New Asset Inventory'!B32="","",'4. New Asset Inventory'!B32)</f>
        <v/>
      </c>
      <c r="C23" s="183" t="str">
        <f>+IF('4. New Asset Inventory'!C32&gt;0,'4. New Asset Inventory'!C32,"")</f>
        <v/>
      </c>
      <c r="D23" s="108" t="str">
        <f>+IF(C23="","",'4. New Asset Inventory'!D32)</f>
        <v/>
      </c>
      <c r="E23" s="177" t="str">
        <f>+IF(Table24210[[#This Row],[Year Placed in Service]]="","",IF($B$5&lt;=(Table24210[[#This Row],[Year Placed in Service]]+Table24210[[#This Row],[Estimated Useful Life]]),Table24210[[#This Row],[Estimated Useful Life]]-($B$5-Table24210[[#This Row],[Year Placed in Service]]),0))</f>
        <v/>
      </c>
      <c r="F23" s="178" t="str">
        <f>+IF(Table24210[[#This Row],[Asset]]="","",'8. RCN-Existing Assets'!$B$8)</f>
        <v/>
      </c>
      <c r="G23" s="179" t="str">
        <f>+IF(Table24210[[#This Row],[Original Cost ($)]]="","",IF(Table24210[[#This Row],[Years until Replacement]]&gt;0,ROUND(Table24210[[#This Row],[Original Cost ($)]]*(1+Table24210[[#This Row],[Annual Cost Index (%)]])^($B$5-Table24210[[#This Row],[Year Placed in Service]]),-2),""))</f>
        <v/>
      </c>
      <c r="H23" s="184" t="str">
        <f>+IF(C23="","",Table24210[[#This Row],[Current Year Share of Future Cost ($)]]/Table24210[[#This Row],[Estimated Useful Life]])</f>
        <v/>
      </c>
    </row>
    <row r="24" spans="1:8" ht="21.75" customHeight="1" thickBot="1" x14ac:dyDescent="0.3">
      <c r="A24" s="111" t="str">
        <f>+IF('4. New Asset Inventory'!A33="","",'4. New Asset Inventory'!A33)</f>
        <v/>
      </c>
      <c r="B24" s="111" t="str">
        <f>+IF('4. New Asset Inventory'!B33="","",'4. New Asset Inventory'!B33)</f>
        <v/>
      </c>
      <c r="C24" s="182" t="str">
        <f>+IF('4. New Asset Inventory'!C33&gt;0,'4. New Asset Inventory'!C33,"")</f>
        <v/>
      </c>
      <c r="D24" s="112" t="str">
        <f>+IF(C24="","",'4. New Asset Inventory'!D33)</f>
        <v/>
      </c>
      <c r="E24" s="164" t="str">
        <f>+IF(Table24210[[#This Row],[Year Placed in Service]]="","",IF($B$5&lt;=(Table24210[[#This Row],[Year Placed in Service]]+Table24210[[#This Row],[Estimated Useful Life]]),Table24210[[#This Row],[Estimated Useful Life]]-($B$5-Table24210[[#This Row],[Year Placed in Service]]),0))</f>
        <v/>
      </c>
      <c r="F24" s="165" t="str">
        <f>+IF(Table24210[[#This Row],[Asset]]="","",'8. RCN-Existing Assets'!$B$8)</f>
        <v/>
      </c>
      <c r="G24" s="166" t="str">
        <f>+IF(Table24210[[#This Row],[Original Cost ($)]]="","",IF(Table24210[[#This Row],[Years until Replacement]]&gt;0,ROUND(Table24210[[#This Row],[Original Cost ($)]]*(1+Table24210[[#This Row],[Annual Cost Index (%)]])^($B$5-Table24210[[#This Row],[Year Placed in Service]]),-2),""))</f>
        <v/>
      </c>
      <c r="H24" s="167" t="str">
        <f>+IF(C24="","",Table24210[[#This Row],[Current Year Share of Future Cost ($)]]/Table24210[[#This Row],[Estimated Useful Life]])</f>
        <v/>
      </c>
    </row>
    <row r="25" spans="1:8" ht="21.75" customHeight="1" thickBot="1" x14ac:dyDescent="0.3">
      <c r="A25" s="107" t="str">
        <f>+IF('4. New Asset Inventory'!A34="","",'4. New Asset Inventory'!A34)</f>
        <v/>
      </c>
      <c r="B25" s="107" t="str">
        <f>+IF('4. New Asset Inventory'!B34="","",'4. New Asset Inventory'!B34)</f>
        <v/>
      </c>
      <c r="C25" s="183" t="str">
        <f>+IF('4. New Asset Inventory'!C34&gt;0,'4. New Asset Inventory'!C34,"")</f>
        <v/>
      </c>
      <c r="D25" s="108" t="str">
        <f>+IF(C25="","",'4. New Asset Inventory'!D34)</f>
        <v/>
      </c>
      <c r="E25" s="177" t="str">
        <f>+IF(Table24210[[#This Row],[Year Placed in Service]]="","",IF($B$5&lt;=(Table24210[[#This Row],[Year Placed in Service]]+Table24210[[#This Row],[Estimated Useful Life]]),Table24210[[#This Row],[Estimated Useful Life]]-($B$5-Table24210[[#This Row],[Year Placed in Service]]),0))</f>
        <v/>
      </c>
      <c r="F25" s="178" t="str">
        <f>+IF(Table24210[[#This Row],[Asset]]="","",'8. RCN-Existing Assets'!$B$8)</f>
        <v/>
      </c>
      <c r="G25" s="179" t="str">
        <f>+IF(Table24210[[#This Row],[Original Cost ($)]]="","",IF(Table24210[[#This Row],[Years until Replacement]]&gt;0,ROUND(Table24210[[#This Row],[Original Cost ($)]]*(1+Table24210[[#This Row],[Annual Cost Index (%)]])^($B$5-Table24210[[#This Row],[Year Placed in Service]]),-2),""))</f>
        <v/>
      </c>
      <c r="H25" s="184" t="str">
        <f>+IF(C25="","",Table24210[[#This Row],[Current Year Share of Future Cost ($)]]/Table24210[[#This Row],[Estimated Useful Life]])</f>
        <v/>
      </c>
    </row>
    <row r="26" spans="1:8" ht="21.75" customHeight="1" thickBot="1" x14ac:dyDescent="0.3">
      <c r="A26" s="111" t="str">
        <f>+IF('4. New Asset Inventory'!A35="","",'4. New Asset Inventory'!A35)</f>
        <v/>
      </c>
      <c r="B26" s="111" t="str">
        <f>+IF('4. New Asset Inventory'!B35="","",'4. New Asset Inventory'!B35)</f>
        <v/>
      </c>
      <c r="C26" s="182" t="str">
        <f>+IF('4. New Asset Inventory'!C35&gt;0,'4. New Asset Inventory'!C35,"")</f>
        <v/>
      </c>
      <c r="D26" s="112" t="str">
        <f>+IF(C26="","",'4. New Asset Inventory'!D35)</f>
        <v/>
      </c>
      <c r="E26" s="164" t="str">
        <f>+IF(Table24210[[#This Row],[Year Placed in Service]]="","",IF($B$5&lt;=(Table24210[[#This Row],[Year Placed in Service]]+Table24210[[#This Row],[Estimated Useful Life]]),Table24210[[#This Row],[Estimated Useful Life]]-($B$5-Table24210[[#This Row],[Year Placed in Service]]),0))</f>
        <v/>
      </c>
      <c r="F26" s="165" t="str">
        <f>+IF(Table24210[[#This Row],[Asset]]="","",'8. RCN-Existing Assets'!$B$8)</f>
        <v/>
      </c>
      <c r="G26" s="166" t="str">
        <f>+IF(Table24210[[#This Row],[Original Cost ($)]]="","",IF(Table24210[[#This Row],[Years until Replacement]]&gt;0,ROUND(Table24210[[#This Row],[Original Cost ($)]]*(1+Table24210[[#This Row],[Annual Cost Index (%)]])^($B$5-Table24210[[#This Row],[Year Placed in Service]]),-2),""))</f>
        <v/>
      </c>
      <c r="H26" s="167" t="str">
        <f>+IF(C26="","",Table24210[[#This Row],[Current Year Share of Future Cost ($)]]/Table24210[[#This Row],[Estimated Useful Life]])</f>
        <v/>
      </c>
    </row>
    <row r="27" spans="1:8" ht="21.75" customHeight="1" thickBot="1" x14ac:dyDescent="0.3">
      <c r="A27" s="107" t="str">
        <f>+IF('4. New Asset Inventory'!A36="","",'4. New Asset Inventory'!A36)</f>
        <v/>
      </c>
      <c r="B27" s="107" t="str">
        <f>+IF('4. New Asset Inventory'!B36="","",'4. New Asset Inventory'!B36)</f>
        <v/>
      </c>
      <c r="C27" s="183" t="str">
        <f>+IF('4. New Asset Inventory'!C36&gt;0,'4. New Asset Inventory'!C36,"")</f>
        <v/>
      </c>
      <c r="D27" s="108" t="str">
        <f>+IF(C27="","",'4. New Asset Inventory'!D36)</f>
        <v/>
      </c>
      <c r="E27" s="177" t="str">
        <f>+IF(Table24210[[#This Row],[Year Placed in Service]]="","",IF($B$5&lt;=(Table24210[[#This Row],[Year Placed in Service]]+Table24210[[#This Row],[Estimated Useful Life]]),Table24210[[#This Row],[Estimated Useful Life]]-($B$5-Table24210[[#This Row],[Year Placed in Service]]),0))</f>
        <v/>
      </c>
      <c r="F27" s="178" t="str">
        <f>+IF(Table24210[[#This Row],[Asset]]="","",'8. RCN-Existing Assets'!$B$8)</f>
        <v/>
      </c>
      <c r="G27" s="179" t="str">
        <f>+IF(Table24210[[#This Row],[Original Cost ($)]]="","",IF(Table24210[[#This Row],[Years until Replacement]]&gt;0,ROUND(Table24210[[#This Row],[Original Cost ($)]]*(1+Table24210[[#This Row],[Annual Cost Index (%)]])^($B$5-Table24210[[#This Row],[Year Placed in Service]]),-2),""))</f>
        <v/>
      </c>
      <c r="H27" s="184" t="str">
        <f>+IF(C27="","",Table24210[[#This Row],[Current Year Share of Future Cost ($)]]/Table24210[[#This Row],[Estimated Useful Life]])</f>
        <v/>
      </c>
    </row>
    <row r="28" spans="1:8" ht="21.75" customHeight="1" thickBot="1" x14ac:dyDescent="0.3">
      <c r="A28" s="111" t="str">
        <f>+IF('4. New Asset Inventory'!A37="","",'4. New Asset Inventory'!A37)</f>
        <v/>
      </c>
      <c r="B28" s="111" t="str">
        <f>+IF('4. New Asset Inventory'!B37="","",'4. New Asset Inventory'!B37)</f>
        <v/>
      </c>
      <c r="C28" s="182" t="str">
        <f>+IF('4. New Asset Inventory'!C37&gt;0,'4. New Asset Inventory'!C37,"")</f>
        <v/>
      </c>
      <c r="D28" s="112" t="str">
        <f>+IF(C28="","",'4. New Asset Inventory'!D37)</f>
        <v/>
      </c>
      <c r="E28" s="164" t="str">
        <f>+IF(Table24210[[#This Row],[Year Placed in Service]]="","",IF($B$5&lt;=(Table24210[[#This Row],[Year Placed in Service]]+Table24210[[#This Row],[Estimated Useful Life]]),Table24210[[#This Row],[Estimated Useful Life]]-($B$5-Table24210[[#This Row],[Year Placed in Service]]),0))</f>
        <v/>
      </c>
      <c r="F28" s="165" t="str">
        <f>+IF(Table24210[[#This Row],[Asset]]="","",'8. RCN-Existing Assets'!$B$8)</f>
        <v/>
      </c>
      <c r="G28" s="166" t="str">
        <f>+IF(Table24210[[#This Row],[Original Cost ($)]]="","",IF(Table24210[[#This Row],[Years until Replacement]]&gt;0,ROUND(Table24210[[#This Row],[Original Cost ($)]]*(1+Table24210[[#This Row],[Annual Cost Index (%)]])^($B$5-Table24210[[#This Row],[Year Placed in Service]]),-2),""))</f>
        <v/>
      </c>
      <c r="H28" s="167" t="str">
        <f>+IF(C28="","",Table24210[[#This Row],[Current Year Share of Future Cost ($)]]/Table24210[[#This Row],[Estimated Useful Life]])</f>
        <v/>
      </c>
    </row>
    <row r="29" spans="1:8" ht="21.75" customHeight="1" x14ac:dyDescent="0.25">
      <c r="A29" s="107" t="str">
        <f>+IF('4. New Asset Inventory'!A38="","",'4. New Asset Inventory'!A38)</f>
        <v/>
      </c>
      <c r="B29" s="107" t="str">
        <f>+IF('4. New Asset Inventory'!B38="","",'4. New Asset Inventory'!B38)</f>
        <v/>
      </c>
      <c r="C29" s="183" t="str">
        <f>+IF('4. New Asset Inventory'!C38&gt;0,'4. New Asset Inventory'!C38,"")</f>
        <v/>
      </c>
      <c r="D29" s="108" t="str">
        <f>+IF(C29="","",'4. New Asset Inventory'!D38)</f>
        <v/>
      </c>
      <c r="E29" s="177" t="str">
        <f>+IF(Table24210[[#This Row],[Year Placed in Service]]="","",IF($B$5&lt;=(Table24210[[#This Row],[Year Placed in Service]]+Table24210[[#This Row],[Estimated Useful Life]]),Table24210[[#This Row],[Estimated Useful Life]]-($B$5-Table24210[[#This Row],[Year Placed in Service]]),0))</f>
        <v/>
      </c>
      <c r="F29" s="178" t="str">
        <f>+IF(Table24210[[#This Row],[Asset]]="","",'8. RCN-Existing Assets'!$B$8)</f>
        <v/>
      </c>
      <c r="G29" s="179" t="str">
        <f>+IF(Table24210[[#This Row],[Original Cost ($)]]="","",IF(Table24210[[#This Row],[Years until Replacement]]&gt;0,ROUND(Table24210[[#This Row],[Original Cost ($)]]*(1+Table24210[[#This Row],[Annual Cost Index (%)]])^($B$5-Table24210[[#This Row],[Year Placed in Service]]),-2),""))</f>
        <v/>
      </c>
      <c r="H29" s="184" t="str">
        <f>+IF(C29="","",Table24210[[#This Row],[Current Year Share of Future Cost ($)]]/Table24210[[#This Row],[Estimated Useful Life]])</f>
        <v/>
      </c>
    </row>
    <row r="30" spans="1:8" ht="21.75" customHeight="1" thickBot="1" x14ac:dyDescent="0.3">
      <c r="A30" s="170" t="s">
        <v>37</v>
      </c>
      <c r="B30" s="171"/>
      <c r="C30" s="172"/>
      <c r="D30" s="112"/>
      <c r="E30" s="173"/>
      <c r="F30" s="174"/>
      <c r="G30" s="175"/>
      <c r="H30" s="176">
        <f>SUM(H8:H29)</f>
        <v>0</v>
      </c>
    </row>
    <row r="31" spans="1:8" ht="30" customHeight="1" x14ac:dyDescent="0.25"/>
    <row r="32" spans="1:8" ht="30" customHeight="1" x14ac:dyDescent="0.25"/>
    <row r="33" ht="30" customHeight="1" x14ac:dyDescent="0.25"/>
    <row r="34" ht="30" customHeight="1" x14ac:dyDescent="0.25"/>
  </sheetData>
  <mergeCells count="1">
    <mergeCell ref="A6:H6"/>
  </mergeCells>
  <pageMargins left="0.7" right="0.7" top="0.75" bottom="0.75" header="0.3" footer="0.05"/>
  <pageSetup scale="77" fitToHeight="0" orientation="landscape" r:id="rId1"/>
  <headerFooter>
    <oddFooter>&amp;LRevised 1/28/2020&amp;R&amp;G</oddFooter>
  </headerFooter>
  <drawing r:id="rId2"/>
  <legacyDrawingHF r:id="rId3"/>
  <tableParts count="1">
    <tablePart r:id="rId4"/>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5CFCF7-3324-475C-A154-C278A1353BC4}">
  <sheetPr>
    <pageSetUpPr fitToPage="1"/>
  </sheetPr>
  <dimension ref="A1:H15"/>
  <sheetViews>
    <sheetView zoomScaleNormal="100" workbookViewId="0">
      <selection activeCell="A22" sqref="A22:J32"/>
    </sheetView>
  </sheetViews>
  <sheetFormatPr defaultColWidth="8.85546875" defaultRowHeight="15" x14ac:dyDescent="0.25"/>
  <cols>
    <col min="1" max="1" width="79.7109375" customWidth="1"/>
    <col min="2" max="6" width="18.7109375" customWidth="1"/>
  </cols>
  <sheetData>
    <row r="1" spans="1:8" ht="23.25" x14ac:dyDescent="0.35">
      <c r="A1" s="19" t="s">
        <v>206</v>
      </c>
      <c r="F1" t="s">
        <v>15</v>
      </c>
    </row>
    <row r="2" spans="1:8" ht="23.25" x14ac:dyDescent="0.35">
      <c r="A2" s="19" t="s">
        <v>205</v>
      </c>
      <c r="E2" s="20" t="s">
        <v>16</v>
      </c>
      <c r="F2" s="21" t="s">
        <v>17</v>
      </c>
    </row>
    <row r="3" spans="1:8" ht="17.25" customHeight="1" x14ac:dyDescent="0.25">
      <c r="A3" s="32" t="s">
        <v>207</v>
      </c>
    </row>
    <row r="4" spans="1:8" ht="17.25" customHeight="1" x14ac:dyDescent="0.25">
      <c r="A4" s="32" t="s">
        <v>50</v>
      </c>
      <c r="F4" s="21"/>
    </row>
    <row r="5" spans="1:8" ht="15.75" thickBot="1" x14ac:dyDescent="0.3">
      <c r="A5" s="6"/>
    </row>
    <row r="6" spans="1:8" ht="15.75" thickBot="1" x14ac:dyDescent="0.3">
      <c r="A6" s="25" t="s">
        <v>35</v>
      </c>
      <c r="B6" s="38">
        <f>+'6. Existing Debt'!C5</f>
        <v>2020</v>
      </c>
      <c r="C6" s="47">
        <f>+B6+1</f>
        <v>2021</v>
      </c>
      <c r="D6" s="47">
        <f t="shared" ref="D6:F6" si="0">+C6+1</f>
        <v>2022</v>
      </c>
      <c r="E6" s="47">
        <f t="shared" si="0"/>
        <v>2023</v>
      </c>
      <c r="F6" s="47">
        <f t="shared" si="0"/>
        <v>2024</v>
      </c>
    </row>
    <row r="7" spans="1:8" ht="15.75" thickBot="1" x14ac:dyDescent="0.3">
      <c r="A7" s="197" t="s">
        <v>179</v>
      </c>
      <c r="B7" s="197"/>
      <c r="C7" s="197"/>
      <c r="D7" s="197"/>
      <c r="E7" s="197"/>
      <c r="F7" s="197"/>
      <c r="G7" s="197"/>
      <c r="H7" s="197"/>
    </row>
    <row r="8" spans="1:8" ht="15.75" thickBot="1" x14ac:dyDescent="0.3">
      <c r="A8" s="22" t="s">
        <v>10</v>
      </c>
      <c r="B8" s="34" t="s">
        <v>139</v>
      </c>
      <c r="C8" s="34" t="s">
        <v>140</v>
      </c>
      <c r="D8" s="34" t="s">
        <v>141</v>
      </c>
      <c r="E8" s="34" t="s">
        <v>142</v>
      </c>
      <c r="F8" s="34" t="s">
        <v>143</v>
      </c>
    </row>
    <row r="9" spans="1:8" ht="30" customHeight="1" thickBot="1" x14ac:dyDescent="0.3">
      <c r="A9" s="154" t="s">
        <v>213</v>
      </c>
      <c r="B9" s="153">
        <f>+SUMIF('9. RCN - Future Assets'!$B$8:$B$29,"&lt;="&amp;'10. Estimated RCN R&amp;R '!B6,'9. RCN - Future Assets'!$H8:$H29)+SUMIF('8. RCN-Existing Assets'!$B$12:$B$29,"&lt;="&amp;'10. Estimated RCN R&amp;R '!B6,'8. RCN-Existing Assets'!$H$12:$H$29)</f>
        <v>0</v>
      </c>
      <c r="C9" s="153">
        <f>+SUMIF('9. RCN - Future Assets'!$B$8:$B$29,"&lt;="&amp;'10. Estimated RCN R&amp;R '!C6,'9. RCN - Future Assets'!$H8:$H29)+SUMIF('8. RCN-Existing Assets'!$B$12:$B$29,"&lt;="&amp;'10. Estimated RCN R&amp;R '!C6,'8. RCN-Existing Assets'!$H$12:$H$29)</f>
        <v>0</v>
      </c>
      <c r="D9" s="153">
        <f>+SUMIF('9. RCN - Future Assets'!$B$8:$B$29,"&lt;="&amp;'10. Estimated RCN R&amp;R '!D6,'9. RCN - Future Assets'!$H8:$H29)+SUMIF('8. RCN-Existing Assets'!$B$12:$B$29,"&lt;="&amp;'10. Estimated RCN R&amp;R '!D6,'8. RCN-Existing Assets'!$H$12:$H$29)</f>
        <v>0</v>
      </c>
      <c r="E9" s="153">
        <f>+SUMIF('9. RCN - Future Assets'!$B$8:$B$29,"&lt;="&amp;'10. Estimated RCN R&amp;R '!E6,'9. RCN - Future Assets'!$H8:$H29)+SUMIF('8. RCN-Existing Assets'!$B$12:$B$29,"&lt;="&amp;'10. Estimated RCN R&amp;R '!E6,'8. RCN-Existing Assets'!$H$12:$H$29)</f>
        <v>0</v>
      </c>
      <c r="F9" s="153">
        <f>+SUMIF('9. RCN - Future Assets'!$B$8:$B$29,"&lt;="&amp;'10. Estimated RCN R&amp;R '!F6,'9. RCN - Future Assets'!$H8:$H29)+SUMIF('8. RCN-Existing Assets'!$B$12:$B$29,"&lt;="&amp;'10. Estimated RCN R&amp;R '!F6,'8. RCN-Existing Assets'!$H$12:$H$29)</f>
        <v>0</v>
      </c>
    </row>
    <row r="10" spans="1:8" ht="30" customHeight="1" x14ac:dyDescent="0.25">
      <c r="A10" s="157" t="s">
        <v>130</v>
      </c>
      <c r="B10" s="185">
        <f>+'3. CIP'!G31</f>
        <v>0</v>
      </c>
      <c r="C10" s="185">
        <f>+'3. CIP'!H31</f>
        <v>0</v>
      </c>
      <c r="D10" s="185">
        <f>+'3. CIP'!I31</f>
        <v>0</v>
      </c>
      <c r="E10" s="185">
        <f>+'3. CIP'!J31</f>
        <v>0</v>
      </c>
      <c r="F10" s="185">
        <f>+'3. CIP'!K31</f>
        <v>0</v>
      </c>
    </row>
    <row r="11" spans="1:8" ht="30" customHeight="1" x14ac:dyDescent="0.25">
      <c r="A11" s="155" t="s">
        <v>214</v>
      </c>
      <c r="B11" s="152">
        <f>+'5. Future Debt'!C29</f>
        <v>0</v>
      </c>
      <c r="C11" s="152">
        <f>+'5. Future Debt'!D29</f>
        <v>0</v>
      </c>
      <c r="D11" s="152">
        <f>+'5. Future Debt'!E29</f>
        <v>0</v>
      </c>
      <c r="E11" s="152">
        <f>+'5. Future Debt'!F29</f>
        <v>0</v>
      </c>
      <c r="F11" s="152">
        <f>+'5. Future Debt'!G29</f>
        <v>0</v>
      </c>
    </row>
    <row r="12" spans="1:8" ht="30" customHeight="1" x14ac:dyDescent="0.25">
      <c r="A12" s="157" t="s">
        <v>215</v>
      </c>
      <c r="B12" s="150">
        <f>+'6. Existing Debt'!E25</f>
        <v>0</v>
      </c>
      <c r="C12" s="150">
        <f>+'6. Existing Debt'!F25</f>
        <v>0</v>
      </c>
      <c r="D12" s="150">
        <f>+'6. Existing Debt'!G25</f>
        <v>0</v>
      </c>
      <c r="E12" s="150">
        <f>+'6. Existing Debt'!H25</f>
        <v>0</v>
      </c>
      <c r="F12" s="150">
        <f>+'6. Existing Debt'!I25</f>
        <v>0</v>
      </c>
    </row>
    <row r="13" spans="1:8" ht="30" customHeight="1" x14ac:dyDescent="0.25">
      <c r="A13" s="155" t="s">
        <v>52</v>
      </c>
      <c r="B13" s="126">
        <f>+IF(B9="","",B9-SUM(B10:B12))</f>
        <v>0</v>
      </c>
      <c r="C13" s="126">
        <f>+IF(C9="","",C9-SUM(C10:C12))</f>
        <v>0</v>
      </c>
      <c r="D13" s="126">
        <f>+IF(D9="","",D9-SUM(D10:D12))</f>
        <v>0</v>
      </c>
      <c r="E13" s="126">
        <f>+IF(E9="","",E9-SUM(E10:E12))</f>
        <v>0</v>
      </c>
      <c r="F13" s="126">
        <f>+IF(F9="","",F9-SUM(F10:F12))</f>
        <v>0</v>
      </c>
    </row>
    <row r="15" spans="1:8" ht="37.5" customHeight="1" x14ac:dyDescent="0.25">
      <c r="A15" s="199" t="s">
        <v>208</v>
      </c>
      <c r="B15" s="199"/>
      <c r="C15" s="199"/>
      <c r="D15" s="199"/>
      <c r="E15" s="199"/>
      <c r="F15" s="199"/>
    </row>
  </sheetData>
  <mergeCells count="2">
    <mergeCell ref="A15:F15"/>
    <mergeCell ref="A7:H7"/>
  </mergeCells>
  <pageMargins left="0.7" right="0.7" top="0.75" bottom="0.75" header="0.3" footer="0.05"/>
  <pageSetup scale="71" fitToHeight="0" orientation="landscape" r:id="rId1"/>
  <headerFooter>
    <oddFooter>&amp;LRevised 1/28/2020&amp;R&amp;G</oddFooter>
  </headerFooter>
  <drawing r:id="rId2"/>
  <legacyDrawingHF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13FAA8-2739-45D2-8593-7094DE63848B}">
  <dimension ref="A1:F43"/>
  <sheetViews>
    <sheetView showWhiteSpace="0" view="pageLayout" topLeftCell="A10" zoomScaleNormal="100" workbookViewId="0">
      <selection activeCell="A22" sqref="A22:J32"/>
    </sheetView>
  </sheetViews>
  <sheetFormatPr defaultColWidth="8.85546875" defaultRowHeight="15" x14ac:dyDescent="0.25"/>
  <cols>
    <col min="1" max="1" width="41" style="131" customWidth="1"/>
    <col min="2" max="2" width="18.5703125" style="131" customWidth="1"/>
    <col min="3" max="3" width="20.85546875" style="131" customWidth="1"/>
    <col min="4" max="4" width="41.140625" style="131" customWidth="1"/>
    <col min="5" max="5" width="18.5703125" style="131" customWidth="1"/>
    <col min="6" max="6" width="20.85546875" style="131" customWidth="1"/>
  </cols>
  <sheetData>
    <row r="1" spans="1:6" ht="18.75" customHeight="1" x14ac:dyDescent="0.35">
      <c r="A1" s="130" t="s">
        <v>108</v>
      </c>
      <c r="D1" s="130" t="s">
        <v>108</v>
      </c>
    </row>
    <row r="2" spans="1:6" ht="15" customHeight="1" x14ac:dyDescent="0.25">
      <c r="A2" s="132" t="s">
        <v>175</v>
      </c>
      <c r="D2" s="132" t="str">
        <f>+A2</f>
        <v xml:space="preserve">Use these values for estimating annual depreciation in Attachments 2 and 4. </v>
      </c>
    </row>
    <row r="3" spans="1:6" ht="9" customHeight="1" x14ac:dyDescent="0.25"/>
    <row r="4" spans="1:6" ht="29.25" customHeight="1" x14ac:dyDescent="0.25">
      <c r="A4" s="133" t="s">
        <v>107</v>
      </c>
      <c r="B4" s="134" t="s">
        <v>74</v>
      </c>
      <c r="C4" s="134" t="s">
        <v>144</v>
      </c>
      <c r="D4" s="133" t="s">
        <v>107</v>
      </c>
      <c r="E4" s="134" t="s">
        <v>74</v>
      </c>
      <c r="F4" s="134" t="s">
        <v>144</v>
      </c>
    </row>
    <row r="5" spans="1:6" ht="15.75" thickBot="1" x14ac:dyDescent="0.3">
      <c r="A5" s="135" t="s">
        <v>53</v>
      </c>
      <c r="B5" s="136"/>
      <c r="C5" s="137"/>
      <c r="D5" s="135" t="s">
        <v>53</v>
      </c>
      <c r="E5" s="136"/>
      <c r="F5" s="137"/>
    </row>
    <row r="6" spans="1:6" ht="15.75" thickBot="1" x14ac:dyDescent="0.3">
      <c r="A6" s="138" t="s">
        <v>54</v>
      </c>
      <c r="B6" s="139" t="s">
        <v>83</v>
      </c>
      <c r="C6" s="140"/>
      <c r="D6" s="138" t="s">
        <v>54</v>
      </c>
      <c r="E6" s="139" t="s">
        <v>83</v>
      </c>
      <c r="F6" s="140"/>
    </row>
    <row r="7" spans="1:6" ht="15.75" thickBot="1" x14ac:dyDescent="0.3">
      <c r="A7" s="138" t="s">
        <v>84</v>
      </c>
      <c r="B7" s="139" t="s">
        <v>85</v>
      </c>
      <c r="C7" s="140"/>
      <c r="D7" s="138" t="s">
        <v>84</v>
      </c>
      <c r="E7" s="139" t="s">
        <v>85</v>
      </c>
      <c r="F7" s="140"/>
    </row>
    <row r="8" spans="1:6" ht="15.75" thickBot="1" x14ac:dyDescent="0.3">
      <c r="A8" s="138" t="s">
        <v>75</v>
      </c>
      <c r="B8" s="139" t="s">
        <v>85</v>
      </c>
      <c r="C8" s="140"/>
      <c r="D8" s="138" t="s">
        <v>75</v>
      </c>
      <c r="E8" s="139" t="s">
        <v>85</v>
      </c>
      <c r="F8" s="140"/>
    </row>
    <row r="9" spans="1:6" ht="15.75" thickBot="1" x14ac:dyDescent="0.3">
      <c r="A9" s="138" t="s">
        <v>76</v>
      </c>
      <c r="B9" s="139" t="s">
        <v>86</v>
      </c>
      <c r="C9" s="140"/>
      <c r="D9" s="138" t="s">
        <v>76</v>
      </c>
      <c r="E9" s="145" t="s">
        <v>152</v>
      </c>
      <c r="F9" s="140"/>
    </row>
    <row r="10" spans="1:6" ht="15.75" thickBot="1" x14ac:dyDescent="0.3">
      <c r="A10" s="138" t="s">
        <v>55</v>
      </c>
      <c r="B10" s="139" t="s">
        <v>81</v>
      </c>
      <c r="C10" s="140"/>
      <c r="D10" s="138" t="s">
        <v>55</v>
      </c>
      <c r="E10" s="139" t="s">
        <v>153</v>
      </c>
      <c r="F10" s="140"/>
    </row>
    <row r="11" spans="1:6" ht="15.75" thickBot="1" x14ac:dyDescent="0.3">
      <c r="A11" s="138" t="s">
        <v>104</v>
      </c>
      <c r="B11" s="139" t="s">
        <v>105</v>
      </c>
      <c r="C11" s="140"/>
      <c r="D11" s="138" t="s">
        <v>104</v>
      </c>
      <c r="E11" s="139" t="s">
        <v>105</v>
      </c>
      <c r="F11" s="140"/>
    </row>
    <row r="12" spans="1:6" ht="15.75" thickBot="1" x14ac:dyDescent="0.3">
      <c r="A12" s="135" t="s">
        <v>56</v>
      </c>
      <c r="B12" s="139"/>
      <c r="C12" s="140"/>
      <c r="D12" s="135" t="s">
        <v>56</v>
      </c>
      <c r="E12" s="139"/>
      <c r="F12" s="140"/>
    </row>
    <row r="13" spans="1:6" ht="15.75" thickBot="1" x14ac:dyDescent="0.3">
      <c r="A13" s="138" t="s">
        <v>57</v>
      </c>
      <c r="B13" s="139" t="s">
        <v>145</v>
      </c>
      <c r="C13" s="140"/>
      <c r="D13" s="138" t="s">
        <v>57</v>
      </c>
      <c r="E13" s="139" t="s">
        <v>145</v>
      </c>
      <c r="F13" s="140"/>
    </row>
    <row r="14" spans="1:6" ht="15.75" thickBot="1" x14ac:dyDescent="0.3">
      <c r="A14" s="138" t="s">
        <v>58</v>
      </c>
      <c r="B14" s="139" t="s">
        <v>86</v>
      </c>
      <c r="C14" s="140"/>
      <c r="D14" s="138" t="s">
        <v>58</v>
      </c>
      <c r="E14" s="143" t="s">
        <v>95</v>
      </c>
      <c r="F14" s="140"/>
    </row>
    <row r="15" spans="1:6" ht="15.75" thickBot="1" x14ac:dyDescent="0.3">
      <c r="A15" s="135" t="s">
        <v>59</v>
      </c>
      <c r="B15" s="141"/>
      <c r="C15" s="142"/>
      <c r="D15" s="135" t="s">
        <v>59</v>
      </c>
      <c r="E15" s="141"/>
      <c r="F15" s="142"/>
    </row>
    <row r="16" spans="1:6" ht="15.75" thickBot="1" x14ac:dyDescent="0.3">
      <c r="A16" s="138" t="s">
        <v>57</v>
      </c>
      <c r="B16" s="139" t="s">
        <v>145</v>
      </c>
      <c r="C16" s="140"/>
      <c r="D16" s="138" t="s">
        <v>57</v>
      </c>
      <c r="E16" s="139" t="s">
        <v>145</v>
      </c>
      <c r="F16" s="140"/>
    </row>
    <row r="17" spans="1:6" ht="15.75" thickBot="1" x14ac:dyDescent="0.3">
      <c r="A17" s="138" t="s">
        <v>60</v>
      </c>
      <c r="B17" s="139" t="s">
        <v>82</v>
      </c>
      <c r="C17" s="140"/>
      <c r="D17" s="138" t="s">
        <v>60</v>
      </c>
      <c r="E17" s="139" t="s">
        <v>82</v>
      </c>
      <c r="F17" s="140"/>
    </row>
    <row r="18" spans="1:6" ht="15.75" thickBot="1" x14ac:dyDescent="0.3">
      <c r="A18" s="138" t="s">
        <v>87</v>
      </c>
      <c r="B18" s="139" t="s">
        <v>88</v>
      </c>
      <c r="C18" s="140"/>
      <c r="D18" s="138" t="s">
        <v>87</v>
      </c>
      <c r="E18" s="139" t="s">
        <v>88</v>
      </c>
      <c r="F18" s="140"/>
    </row>
    <row r="19" spans="1:6" ht="15.75" thickBot="1" x14ac:dyDescent="0.3">
      <c r="A19" s="138" t="s">
        <v>89</v>
      </c>
      <c r="B19" s="139" t="s">
        <v>88</v>
      </c>
      <c r="C19" s="140"/>
      <c r="D19" s="138" t="s">
        <v>89</v>
      </c>
      <c r="E19" s="139" t="s">
        <v>88</v>
      </c>
      <c r="F19" s="140"/>
    </row>
    <row r="20" spans="1:6" ht="15.75" thickBot="1" x14ac:dyDescent="0.3">
      <c r="A20" s="135" t="s">
        <v>61</v>
      </c>
      <c r="B20" s="139"/>
      <c r="C20" s="140"/>
      <c r="D20" s="135" t="s">
        <v>61</v>
      </c>
      <c r="E20" s="139"/>
      <c r="F20" s="140"/>
    </row>
    <row r="21" spans="1:6" ht="15.75" thickBot="1" x14ac:dyDescent="0.3">
      <c r="A21" s="138" t="s">
        <v>57</v>
      </c>
      <c r="B21" s="139" t="s">
        <v>145</v>
      </c>
      <c r="C21" s="140"/>
      <c r="D21" s="138" t="s">
        <v>57</v>
      </c>
      <c r="E21" s="139" t="s">
        <v>145</v>
      </c>
      <c r="F21" s="140"/>
    </row>
    <row r="22" spans="1:6" ht="15.75" thickBot="1" x14ac:dyDescent="0.3">
      <c r="A22" s="138" t="s">
        <v>62</v>
      </c>
      <c r="B22" s="139" t="s">
        <v>90</v>
      </c>
      <c r="C22" s="140"/>
      <c r="D22" s="138" t="s">
        <v>62</v>
      </c>
      <c r="E22" s="143" t="s">
        <v>154</v>
      </c>
      <c r="F22" s="140"/>
    </row>
    <row r="23" spans="1:6" ht="15.75" thickBot="1" x14ac:dyDescent="0.3">
      <c r="A23" s="138" t="s">
        <v>63</v>
      </c>
      <c r="B23" s="139" t="s">
        <v>146</v>
      </c>
      <c r="C23" s="140"/>
      <c r="D23" s="138" t="s">
        <v>63</v>
      </c>
      <c r="E23" s="143" t="s">
        <v>155</v>
      </c>
      <c r="F23" s="140"/>
    </row>
    <row r="24" spans="1:6" ht="15.75" thickBot="1" x14ac:dyDescent="0.3">
      <c r="A24" s="138" t="s">
        <v>77</v>
      </c>
      <c r="B24" s="139" t="s">
        <v>82</v>
      </c>
      <c r="C24" s="140"/>
      <c r="D24" s="138" t="s">
        <v>77</v>
      </c>
      <c r="E24" s="139" t="s">
        <v>82</v>
      </c>
      <c r="F24" s="140"/>
    </row>
    <row r="25" spans="1:6" ht="15.75" thickBot="1" x14ac:dyDescent="0.3">
      <c r="A25" s="138" t="s">
        <v>78</v>
      </c>
      <c r="B25" s="143" t="s">
        <v>99</v>
      </c>
      <c r="C25" s="144"/>
      <c r="D25" s="138" t="s">
        <v>78</v>
      </c>
      <c r="E25" s="143" t="s">
        <v>99</v>
      </c>
      <c r="F25" s="144"/>
    </row>
    <row r="26" spans="1:6" ht="15.75" thickBot="1" x14ac:dyDescent="0.3">
      <c r="A26" s="138" t="s">
        <v>64</v>
      </c>
      <c r="B26" s="139" t="s">
        <v>91</v>
      </c>
      <c r="C26" s="140"/>
      <c r="D26" s="138" t="s">
        <v>64</v>
      </c>
      <c r="E26" s="139" t="s">
        <v>91</v>
      </c>
      <c r="F26" s="140"/>
    </row>
    <row r="27" spans="1:6" ht="15.75" thickBot="1" x14ac:dyDescent="0.3">
      <c r="A27" s="138" t="s">
        <v>65</v>
      </c>
      <c r="B27" s="139" t="s">
        <v>92</v>
      </c>
      <c r="C27" s="140"/>
      <c r="D27" s="138" t="s">
        <v>65</v>
      </c>
      <c r="E27" s="143" t="s">
        <v>156</v>
      </c>
      <c r="F27" s="140"/>
    </row>
    <row r="28" spans="1:6" ht="15.75" thickBot="1" x14ac:dyDescent="0.3">
      <c r="A28" s="138" t="s">
        <v>66</v>
      </c>
      <c r="B28" s="139" t="s">
        <v>93</v>
      </c>
      <c r="C28" s="140"/>
      <c r="D28" s="138" t="s">
        <v>66</v>
      </c>
      <c r="E28" s="139" t="s">
        <v>93</v>
      </c>
      <c r="F28" s="140"/>
    </row>
    <row r="29" spans="1:6" ht="15.75" thickBot="1" x14ac:dyDescent="0.3">
      <c r="A29" s="138" t="s">
        <v>94</v>
      </c>
      <c r="B29" s="139" t="s">
        <v>95</v>
      </c>
      <c r="C29" s="140"/>
      <c r="D29" s="138" t="s">
        <v>94</v>
      </c>
      <c r="E29" s="139" t="s">
        <v>95</v>
      </c>
      <c r="F29" s="140"/>
    </row>
    <row r="30" spans="1:6" ht="15.75" thickBot="1" x14ac:dyDescent="0.3">
      <c r="A30" s="135" t="s">
        <v>67</v>
      </c>
      <c r="B30" s="139"/>
      <c r="C30" s="140"/>
      <c r="D30" s="135" t="s">
        <v>67</v>
      </c>
      <c r="E30" s="139"/>
      <c r="F30" s="140"/>
    </row>
    <row r="31" spans="1:6" ht="15.75" thickBot="1" x14ac:dyDescent="0.3">
      <c r="A31" s="138" t="s">
        <v>57</v>
      </c>
      <c r="B31" s="139" t="s">
        <v>145</v>
      </c>
      <c r="C31" s="140"/>
      <c r="D31" s="138" t="s">
        <v>57</v>
      </c>
      <c r="E31" s="139" t="s">
        <v>145</v>
      </c>
      <c r="F31" s="140"/>
    </row>
    <row r="32" spans="1:6" ht="15.75" thickBot="1" x14ac:dyDescent="0.3">
      <c r="A32" s="138" t="s">
        <v>96</v>
      </c>
      <c r="B32" s="143" t="s">
        <v>88</v>
      </c>
      <c r="C32" s="144"/>
      <c r="D32" s="138" t="s">
        <v>96</v>
      </c>
      <c r="E32" s="143" t="s">
        <v>88</v>
      </c>
      <c r="F32" s="144"/>
    </row>
    <row r="33" spans="1:6" ht="15.75" thickBot="1" x14ac:dyDescent="0.3">
      <c r="A33" s="138" t="s">
        <v>68</v>
      </c>
      <c r="B33" s="143" t="s">
        <v>97</v>
      </c>
      <c r="C33" s="144"/>
      <c r="D33" s="138" t="s">
        <v>68</v>
      </c>
      <c r="E33" s="139" t="s">
        <v>97</v>
      </c>
      <c r="F33" s="140"/>
    </row>
    <row r="34" spans="1:6" ht="15.75" thickBot="1" x14ac:dyDescent="0.3">
      <c r="A34" s="138" t="s">
        <v>79</v>
      </c>
      <c r="B34" s="139" t="s">
        <v>106</v>
      </c>
      <c r="C34" s="140"/>
      <c r="D34" s="138" t="s">
        <v>79</v>
      </c>
      <c r="E34" s="143" t="s">
        <v>106</v>
      </c>
      <c r="F34" s="144"/>
    </row>
    <row r="35" spans="1:6" ht="15.75" thickBot="1" x14ac:dyDescent="0.3">
      <c r="A35" s="138" t="s">
        <v>80</v>
      </c>
      <c r="B35" s="143" t="s">
        <v>98</v>
      </c>
      <c r="C35" s="144"/>
      <c r="D35" s="138" t="s">
        <v>80</v>
      </c>
      <c r="E35" s="139" t="s">
        <v>98</v>
      </c>
      <c r="F35" s="140"/>
    </row>
    <row r="36" spans="1:6" ht="15.75" thickBot="1" x14ac:dyDescent="0.3">
      <c r="A36" s="138" t="s">
        <v>69</v>
      </c>
      <c r="B36" s="145" t="s">
        <v>98</v>
      </c>
      <c r="C36" s="146"/>
      <c r="D36" s="138" t="s">
        <v>69</v>
      </c>
      <c r="E36" s="143" t="s">
        <v>98</v>
      </c>
      <c r="F36" s="140"/>
    </row>
    <row r="37" spans="1:6" ht="15.75" thickBot="1" x14ac:dyDescent="0.3">
      <c r="A37" s="138" t="s">
        <v>70</v>
      </c>
      <c r="B37" s="139" t="s">
        <v>88</v>
      </c>
      <c r="C37" s="140"/>
      <c r="D37" s="138" t="s">
        <v>70</v>
      </c>
      <c r="E37" s="143" t="s">
        <v>88</v>
      </c>
      <c r="F37" s="140"/>
    </row>
    <row r="38" spans="1:6" ht="15.75" thickBot="1" x14ac:dyDescent="0.3">
      <c r="A38" s="138" t="s">
        <v>103</v>
      </c>
      <c r="B38" s="139" t="s">
        <v>88</v>
      </c>
      <c r="C38" s="140"/>
      <c r="D38" s="138" t="s">
        <v>103</v>
      </c>
      <c r="E38" s="139" t="s">
        <v>157</v>
      </c>
      <c r="F38" s="140"/>
    </row>
    <row r="39" spans="1:6" ht="15.75" thickBot="1" x14ac:dyDescent="0.3">
      <c r="A39" s="138" t="s">
        <v>71</v>
      </c>
      <c r="B39" s="145" t="s">
        <v>99</v>
      </c>
      <c r="C39" s="146"/>
      <c r="D39" s="138" t="s">
        <v>71</v>
      </c>
      <c r="E39" s="143" t="s">
        <v>99</v>
      </c>
      <c r="F39" s="144"/>
    </row>
    <row r="40" spans="1:6" ht="15.75" thickBot="1" x14ac:dyDescent="0.3">
      <c r="A40" s="138" t="s">
        <v>72</v>
      </c>
      <c r="B40" s="143" t="s">
        <v>100</v>
      </c>
      <c r="C40" s="144"/>
      <c r="D40" s="138" t="s">
        <v>72</v>
      </c>
      <c r="E40" s="139" t="s">
        <v>100</v>
      </c>
      <c r="F40" s="140"/>
    </row>
    <row r="41" spans="1:6" ht="15.75" thickBot="1" x14ac:dyDescent="0.3">
      <c r="A41" s="138" t="s">
        <v>73</v>
      </c>
      <c r="B41" s="143" t="s">
        <v>101</v>
      </c>
      <c r="C41" s="144"/>
      <c r="D41" s="138" t="s">
        <v>73</v>
      </c>
      <c r="E41" s="143" t="s">
        <v>101</v>
      </c>
      <c r="F41" s="140"/>
    </row>
    <row r="42" spans="1:6" ht="15.75" thickBot="1" x14ac:dyDescent="0.3">
      <c r="A42" s="138" t="s">
        <v>102</v>
      </c>
      <c r="B42" s="143" t="s">
        <v>88</v>
      </c>
      <c r="C42" s="144"/>
      <c r="D42" s="138" t="s">
        <v>102</v>
      </c>
      <c r="E42" s="139" t="s">
        <v>88</v>
      </c>
      <c r="F42" s="140"/>
    </row>
    <row r="43" spans="1:6" x14ac:dyDescent="0.25">
      <c r="A43" s="147"/>
    </row>
  </sheetData>
  <pageMargins left="1.45" right="0.7" top="0.66666666666666696" bottom="0.125" header="0.3" footer="0.3"/>
  <pageSetup orientation="portrait" r:id="rId1"/>
  <headerFooter>
    <oddFooter>&amp;LRevised 1/28/2020&amp;R&amp;"System Font,Regular"&amp;10&amp;K000000&amp;G</oddFooter>
  </headerFooter>
  <legacyDrawingHF r:id="rId2"/>
  <tableParts count="2">
    <tablePart r:id="rId3"/>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53DE40-0BC3-4D03-87D9-FBB9150D173D}">
  <sheetPr>
    <pageSetUpPr fitToPage="1"/>
  </sheetPr>
  <dimension ref="A1:J111"/>
  <sheetViews>
    <sheetView view="pageLayout" topLeftCell="A46" zoomScaleNormal="100" workbookViewId="0">
      <selection activeCell="A22" sqref="A22:J32"/>
    </sheetView>
  </sheetViews>
  <sheetFormatPr defaultColWidth="8.85546875" defaultRowHeight="15" x14ac:dyDescent="0.25"/>
  <cols>
    <col min="1" max="1" width="30.5703125" customWidth="1"/>
    <col min="2" max="2" width="16.7109375" customWidth="1"/>
    <col min="3" max="3" width="19" customWidth="1"/>
    <col min="4" max="8" width="18.7109375" customWidth="1"/>
  </cols>
  <sheetData>
    <row r="1" spans="1:8" ht="23.25" hidden="1" x14ac:dyDescent="0.35">
      <c r="A1" s="19"/>
      <c r="H1" t="s">
        <v>151</v>
      </c>
    </row>
    <row r="2" spans="1:8" ht="17.25" hidden="1" customHeight="1" x14ac:dyDescent="0.25">
      <c r="G2" s="20" t="s">
        <v>16</v>
      </c>
      <c r="H2" s="40">
        <v>43773</v>
      </c>
    </row>
    <row r="3" spans="1:8" ht="24" customHeight="1" x14ac:dyDescent="0.35">
      <c r="A3" s="19" t="s">
        <v>167</v>
      </c>
      <c r="G3" s="20"/>
      <c r="H3" s="74" t="s">
        <v>172</v>
      </c>
    </row>
    <row r="4" spans="1:8" ht="26.25" customHeight="1" x14ac:dyDescent="0.25">
      <c r="A4" s="32" t="s">
        <v>147</v>
      </c>
      <c r="G4" s="76" t="s">
        <v>16</v>
      </c>
      <c r="H4" s="74" t="s">
        <v>171</v>
      </c>
    </row>
    <row r="5" spans="1:8" ht="17.25" customHeight="1" x14ac:dyDescent="0.25">
      <c r="A5" s="32" t="s">
        <v>148</v>
      </c>
      <c r="H5" s="21"/>
    </row>
    <row r="6" spans="1:8" ht="17.25" customHeight="1" thickBot="1" x14ac:dyDescent="0.3">
      <c r="A6" s="32" t="s">
        <v>149</v>
      </c>
      <c r="H6" s="21"/>
    </row>
    <row r="7" spans="1:8" ht="16.5" thickBot="1" x14ac:dyDescent="0.3">
      <c r="C7" s="21"/>
      <c r="D7" s="21"/>
      <c r="G7" s="75" t="s">
        <v>129</v>
      </c>
      <c r="H7" s="38">
        <f>+'3. CIP'!C5</f>
        <v>2020</v>
      </c>
    </row>
    <row r="8" spans="1:8" ht="18.75" customHeight="1" x14ac:dyDescent="0.35">
      <c r="A8" s="18" t="s">
        <v>168</v>
      </c>
      <c r="C8" s="21"/>
      <c r="D8" s="21"/>
    </row>
    <row r="9" spans="1:8" x14ac:dyDescent="0.25">
      <c r="A9" s="2" t="s">
        <v>184</v>
      </c>
    </row>
    <row r="10" spans="1:8" x14ac:dyDescent="0.25">
      <c r="A10" s="5" t="s">
        <v>0</v>
      </c>
      <c r="B10" t="s">
        <v>1</v>
      </c>
    </row>
    <row r="11" spans="1:8" ht="15" customHeight="1" x14ac:dyDescent="0.25">
      <c r="A11" s="189" t="s">
        <v>185</v>
      </c>
      <c r="B11" s="189"/>
      <c r="C11" s="189"/>
      <c r="D11" s="189"/>
      <c r="E11" s="189"/>
      <c r="F11" s="189"/>
      <c r="G11" s="189"/>
      <c r="H11" s="189"/>
    </row>
    <row r="12" spans="1:8" x14ac:dyDescent="0.25">
      <c r="A12" s="189"/>
      <c r="B12" s="189"/>
      <c r="C12" s="189"/>
      <c r="D12" s="189"/>
      <c r="E12" s="189"/>
      <c r="F12" s="189"/>
      <c r="G12" s="189"/>
      <c r="H12" s="189"/>
    </row>
    <row r="13" spans="1:8" x14ac:dyDescent="0.25">
      <c r="A13" s="59" t="s">
        <v>5</v>
      </c>
      <c r="B13" s="190" t="s">
        <v>4</v>
      </c>
      <c r="C13" s="190"/>
      <c r="D13" s="190"/>
      <c r="E13" s="190"/>
      <c r="F13" s="190"/>
      <c r="G13" s="190"/>
      <c r="H13" s="190"/>
    </row>
    <row r="14" spans="1:8" x14ac:dyDescent="0.25">
      <c r="A14" s="6" t="s">
        <v>6</v>
      </c>
      <c r="B14" t="s">
        <v>7</v>
      </c>
    </row>
    <row r="15" spans="1:8" x14ac:dyDescent="0.25">
      <c r="A15" s="58"/>
      <c r="B15" s="58"/>
      <c r="C15" s="58"/>
      <c r="D15" s="58"/>
      <c r="E15" s="58"/>
      <c r="F15" s="58"/>
      <c r="G15" s="58"/>
      <c r="H15" s="58"/>
    </row>
    <row r="16" spans="1:8" ht="15" customHeight="1" x14ac:dyDescent="0.25">
      <c r="A16" s="191" t="s">
        <v>51</v>
      </c>
      <c r="B16" s="191"/>
      <c r="C16" s="191"/>
      <c r="D16" s="191"/>
      <c r="E16" s="191"/>
      <c r="F16" s="191"/>
      <c r="G16" s="191"/>
      <c r="H16" s="191"/>
    </row>
    <row r="17" spans="1:10" ht="18.75" customHeight="1" x14ac:dyDescent="0.25">
      <c r="A17" s="191"/>
      <c r="B17" s="191"/>
      <c r="C17" s="191"/>
      <c r="D17" s="191"/>
      <c r="E17" s="191"/>
      <c r="F17" s="191"/>
      <c r="G17" s="191"/>
      <c r="H17" s="191"/>
    </row>
    <row r="18" spans="1:10" ht="15.75" thickBot="1" x14ac:dyDescent="0.3">
      <c r="A18" s="192" t="s">
        <v>180</v>
      </c>
      <c r="B18" s="192"/>
      <c r="C18" s="192"/>
      <c r="D18" s="192"/>
      <c r="E18" s="77"/>
      <c r="F18" s="77"/>
      <c r="G18" s="193" t="s">
        <v>182</v>
      </c>
      <c r="H18" s="193"/>
    </row>
    <row r="19" spans="1:10" ht="45" customHeight="1" thickTop="1" x14ac:dyDescent="0.35">
      <c r="A19" s="60" t="s">
        <v>9</v>
      </c>
      <c r="B19" s="61" t="s">
        <v>10</v>
      </c>
      <c r="C19" s="62" t="s">
        <v>2</v>
      </c>
      <c r="D19" s="63" t="s">
        <v>11</v>
      </c>
      <c r="E19" s="62" t="s">
        <v>3</v>
      </c>
      <c r="F19" s="64" t="s">
        <v>170</v>
      </c>
      <c r="G19" s="65" t="s">
        <v>13</v>
      </c>
      <c r="H19" s="66" t="s">
        <v>14</v>
      </c>
    </row>
    <row r="20" spans="1:10" ht="90" customHeight="1" x14ac:dyDescent="0.25">
      <c r="A20" s="67" t="s">
        <v>8</v>
      </c>
      <c r="B20" s="68" t="s">
        <v>39</v>
      </c>
      <c r="C20" s="69" t="s">
        <v>116</v>
      </c>
      <c r="D20" s="69" t="s">
        <v>40</v>
      </c>
      <c r="E20" s="70" t="s">
        <v>118</v>
      </c>
      <c r="F20" s="71" t="s">
        <v>41</v>
      </c>
      <c r="G20" s="72" t="s">
        <v>119</v>
      </c>
      <c r="H20" s="73" t="s">
        <v>38</v>
      </c>
      <c r="I20" s="3"/>
      <c r="J20" s="3"/>
    </row>
    <row r="21" spans="1:10" ht="36" customHeight="1" x14ac:dyDescent="0.25">
      <c r="A21" s="12"/>
      <c r="B21" s="7"/>
      <c r="C21" s="41"/>
      <c r="D21" s="13"/>
      <c r="E21" s="51" t="str">
        <f>+IF(Table2[[#This Row],[   ]]="","",Table2[[#This Row],[Standard Approach]]*(1+'8. RCN-Existing Assets'!$B$8)^(Table2[[#This Row],[     ]]))</f>
        <v/>
      </c>
      <c r="F21" s="17" t="str">
        <f>+IF(E21="","",Table2[[#This Row],[     ]])</f>
        <v/>
      </c>
      <c r="G21" s="92" t="str">
        <f>+IF(Table2[[#This Row],[Standard Approach]]="",IF(Table2[[#This Row],[Adjusted Approach]]="","",IF($H$7&lt;=Table2[[#This Row],[    ]]+Table2[[#This Row],[     ]],Table2[[#This Row],[Adjusted Approach]]/Table2[[#This Row],[                          ]],0)),IF($H$7&lt;=Table2[[#This Row],[    ]]+Table2[[#This Row],[     ]],Table2[[#This Row],[Standard Approach]]/Table2[[#This Row],[     ]],0))</f>
        <v/>
      </c>
      <c r="H21" s="93" t="str">
        <f>+IF(Table2[[#This Row],[    ]]="","",Table2[[#This Row],[    ]]+Table2[[#This Row],[     ]])</f>
        <v/>
      </c>
    </row>
    <row r="22" spans="1:10" ht="36" customHeight="1" x14ac:dyDescent="0.25">
      <c r="A22" s="8"/>
      <c r="B22" s="7"/>
      <c r="C22" s="41"/>
      <c r="D22" s="13"/>
      <c r="E22" s="51" t="str">
        <f>+IF(Table2[[#This Row],[   ]]="","",Table2[[#This Row],[Standard Approach]]*(1+'8. RCN-Existing Assets'!$B$8)^(Table2[[#This Row],[     ]]))</f>
        <v/>
      </c>
      <c r="F22" s="17" t="str">
        <f>+IF(E22="","",Table2[[#This Row],[     ]])</f>
        <v/>
      </c>
      <c r="G22" s="90" t="str">
        <f>+IF(Table2[[#This Row],[Standard Approach]]="",IF(Table2[[#This Row],[Adjusted Approach]]="","",IF($H$7&lt;=Table2[[#This Row],[    ]]+Table2[[#This Row],[     ]],Table2[[#This Row],[Adjusted Approach]]/Table2[[#This Row],[                          ]],0)),IF($H$7&lt;=Table2[[#This Row],[    ]]+Table2[[#This Row],[     ]],Table2[[#This Row],[Standard Approach]]/Table2[[#This Row],[     ]],0))</f>
        <v/>
      </c>
      <c r="H22" s="91" t="str">
        <f>+IF(Table2[[#This Row],[    ]]="","",Table2[[#This Row],[    ]]+Table2[[#This Row],[     ]])</f>
        <v/>
      </c>
    </row>
    <row r="23" spans="1:10" ht="36" customHeight="1" x14ac:dyDescent="0.25">
      <c r="A23" s="8"/>
      <c r="B23" s="7"/>
      <c r="C23" s="41"/>
      <c r="D23" s="13"/>
      <c r="E23" s="51" t="str">
        <f>+IF(Table2[[#This Row],[   ]]="","",Table2[[#This Row],[Standard Approach]]*(1+'8. RCN-Existing Assets'!$B$8)^(Table2[[#This Row],[     ]]))</f>
        <v/>
      </c>
      <c r="F23" s="17" t="str">
        <f>+IF(E23="","",Table2[[#This Row],[     ]])</f>
        <v/>
      </c>
      <c r="G23" s="92" t="str">
        <f>+IF(Table2[[#This Row],[Standard Approach]]="",IF(Table2[[#This Row],[Adjusted Approach]]="","",IF($H$7&lt;=Table2[[#This Row],[    ]]+Table2[[#This Row],[     ]],Table2[[#This Row],[Adjusted Approach]]/Table2[[#This Row],[                          ]],0)),IF($H$7&lt;=Table2[[#This Row],[    ]]+Table2[[#This Row],[     ]],Table2[[#This Row],[Standard Approach]]/Table2[[#This Row],[     ]],0))</f>
        <v/>
      </c>
      <c r="H23" s="93" t="str">
        <f>+IF(Table2[[#This Row],[    ]]="","",Table2[[#This Row],[    ]]+Table2[[#This Row],[     ]])</f>
        <v/>
      </c>
    </row>
    <row r="24" spans="1:10" ht="36" customHeight="1" x14ac:dyDescent="0.25">
      <c r="A24" s="8"/>
      <c r="B24" s="7"/>
      <c r="C24" s="41"/>
      <c r="D24" s="13"/>
      <c r="E24" s="51" t="str">
        <f>+IF(Table2[[#This Row],[   ]]="","",Table2[[#This Row],[Standard Approach]]*(1+'8. RCN-Existing Assets'!$B$8)^(Table2[[#This Row],[     ]]))</f>
        <v/>
      </c>
      <c r="F24" s="17" t="str">
        <f>+IF(E24="","",Table2[[#This Row],[     ]])</f>
        <v/>
      </c>
      <c r="G24" s="90" t="str">
        <f>+IF(Table2[[#This Row],[Standard Approach]]="",IF(Table2[[#This Row],[Adjusted Approach]]="","",IF($H$7&lt;=Table2[[#This Row],[    ]]+Table2[[#This Row],[     ]],Table2[[#This Row],[Adjusted Approach]]/Table2[[#This Row],[                          ]],0)),IF($H$7&lt;=Table2[[#This Row],[    ]]+Table2[[#This Row],[     ]],Table2[[#This Row],[Standard Approach]]/Table2[[#This Row],[     ]],0))</f>
        <v/>
      </c>
      <c r="H24" s="91" t="str">
        <f>+IF(Table2[[#This Row],[    ]]="","",Table2[[#This Row],[    ]]+Table2[[#This Row],[     ]])</f>
        <v/>
      </c>
    </row>
    <row r="25" spans="1:10" ht="36" customHeight="1" x14ac:dyDescent="0.25">
      <c r="A25" s="8"/>
      <c r="B25" s="7"/>
      <c r="C25" s="41"/>
      <c r="D25" s="13"/>
      <c r="E25" s="51" t="str">
        <f>+IF(Table2[[#This Row],[   ]]="","",Table2[[#This Row],[Standard Approach]]*(1+'8. RCN-Existing Assets'!$B$8)^(Table2[[#This Row],[     ]]))</f>
        <v/>
      </c>
      <c r="F25" s="17" t="str">
        <f>+IF(E25="","",Table2[[#This Row],[     ]])</f>
        <v/>
      </c>
      <c r="G25" s="92" t="str">
        <f>+IF(Table2[[#This Row],[Standard Approach]]="",IF(Table2[[#This Row],[Adjusted Approach]]="","",IF($H$7&lt;=Table2[[#This Row],[    ]]+Table2[[#This Row],[     ]],Table2[[#This Row],[Adjusted Approach]]/Table2[[#This Row],[                          ]],0)),IF($H$7&lt;=Table2[[#This Row],[    ]]+Table2[[#This Row],[     ]],Table2[[#This Row],[Standard Approach]]/Table2[[#This Row],[     ]],0))</f>
        <v/>
      </c>
      <c r="H25" s="93" t="str">
        <f>+IF(Table2[[#This Row],[    ]]="","",Table2[[#This Row],[    ]]+Table2[[#This Row],[     ]])</f>
        <v/>
      </c>
    </row>
    <row r="26" spans="1:10" ht="36" customHeight="1" x14ac:dyDescent="0.25">
      <c r="A26" s="8"/>
      <c r="B26" s="7"/>
      <c r="C26" s="41"/>
      <c r="D26" s="13"/>
      <c r="E26" s="51" t="str">
        <f>+IF(Table2[[#This Row],[   ]]="","",Table2[[#This Row],[Standard Approach]]*(1+'8. RCN-Existing Assets'!$B$8)^(Table2[[#This Row],[     ]]))</f>
        <v/>
      </c>
      <c r="F26" s="17" t="str">
        <f>+IF(E26="","",Table2[[#This Row],[     ]])</f>
        <v/>
      </c>
      <c r="G26" s="90" t="str">
        <f>+IF(Table2[[#This Row],[Standard Approach]]="",IF(Table2[[#This Row],[Adjusted Approach]]="","",IF($H$7&lt;=Table2[[#This Row],[    ]]+Table2[[#This Row],[     ]],Table2[[#This Row],[Adjusted Approach]]/Table2[[#This Row],[                          ]],0)),IF($H$7&lt;=Table2[[#This Row],[    ]]+Table2[[#This Row],[     ]],Table2[[#This Row],[Standard Approach]]/Table2[[#This Row],[     ]],0))</f>
        <v/>
      </c>
      <c r="H26" s="91" t="str">
        <f>+IF(Table2[[#This Row],[    ]]="","",Table2[[#This Row],[    ]]+Table2[[#This Row],[     ]])</f>
        <v/>
      </c>
    </row>
    <row r="27" spans="1:10" ht="36" customHeight="1" x14ac:dyDescent="0.25">
      <c r="A27" s="8"/>
      <c r="B27" s="7"/>
      <c r="C27" s="41"/>
      <c r="D27" s="13"/>
      <c r="E27" s="51" t="str">
        <f>+IF(Table2[[#This Row],[   ]]="","",Table2[[#This Row],[Standard Approach]]*(1+'8. RCN-Existing Assets'!$B$8)^(Table2[[#This Row],[     ]]))</f>
        <v/>
      </c>
      <c r="F27" s="17" t="str">
        <f>+IF(E27="","",Table2[[#This Row],[     ]])</f>
        <v/>
      </c>
      <c r="G27" s="92" t="str">
        <f>+IF(Table2[[#This Row],[Standard Approach]]="",IF(Table2[[#This Row],[Adjusted Approach]]="","",IF($H$7&lt;=Table2[[#This Row],[    ]]+Table2[[#This Row],[     ]],Table2[[#This Row],[Adjusted Approach]]/Table2[[#This Row],[                          ]],0)),IF($H$7&lt;=Table2[[#This Row],[    ]]+Table2[[#This Row],[     ]],Table2[[#This Row],[Standard Approach]]/Table2[[#This Row],[     ]],0))</f>
        <v/>
      </c>
      <c r="H27" s="93" t="str">
        <f>+IF(Table2[[#This Row],[    ]]="","",Table2[[#This Row],[    ]]+Table2[[#This Row],[     ]])</f>
        <v/>
      </c>
    </row>
    <row r="28" spans="1:10" ht="36" customHeight="1" x14ac:dyDescent="0.25">
      <c r="A28" s="8"/>
      <c r="B28" s="7"/>
      <c r="C28" s="41"/>
      <c r="D28" s="13"/>
      <c r="E28" s="51" t="str">
        <f>+IF(Table2[[#This Row],[   ]]="","",Table2[[#This Row],[Standard Approach]]*(1+'8. RCN-Existing Assets'!$B$8)^(Table2[[#This Row],[     ]]))</f>
        <v/>
      </c>
      <c r="F28" s="17" t="str">
        <f>+IF(E28="","",Table2[[#This Row],[     ]])</f>
        <v/>
      </c>
      <c r="G28" s="90" t="str">
        <f>+IF(Table2[[#This Row],[Standard Approach]]="",IF(Table2[[#This Row],[Adjusted Approach]]="","",IF($H$7&lt;=Table2[[#This Row],[    ]]+Table2[[#This Row],[     ]],Table2[[#This Row],[Adjusted Approach]]/Table2[[#This Row],[                          ]],0)),IF($H$7&lt;=Table2[[#This Row],[    ]]+Table2[[#This Row],[     ]],Table2[[#This Row],[Standard Approach]]/Table2[[#This Row],[     ]],0))</f>
        <v/>
      </c>
      <c r="H28" s="91" t="str">
        <f>+IF(Table2[[#This Row],[    ]]="","",Table2[[#This Row],[    ]]+Table2[[#This Row],[     ]])</f>
        <v/>
      </c>
    </row>
    <row r="29" spans="1:10" ht="36" customHeight="1" x14ac:dyDescent="0.25">
      <c r="A29" s="8"/>
      <c r="B29" s="7"/>
      <c r="C29" s="41"/>
      <c r="D29" s="55"/>
      <c r="E29" s="51" t="str">
        <f>+IF(Table2[[#This Row],[   ]]="","",Table2[[#This Row],[Standard Approach]]*(1+'8. RCN-Existing Assets'!$B$8)^(Table2[[#This Row],[     ]]))</f>
        <v/>
      </c>
      <c r="F29" s="17" t="str">
        <f>+IF(E29="","",Table2[[#This Row],[     ]])</f>
        <v/>
      </c>
      <c r="G29" s="92" t="str">
        <f>+IF(Table2[[#This Row],[Standard Approach]]="",IF(Table2[[#This Row],[Adjusted Approach]]="","",IF($H$7&lt;=Table2[[#This Row],[    ]]+Table2[[#This Row],[     ]],Table2[[#This Row],[Adjusted Approach]]/Table2[[#This Row],[                          ]],0)),IF($H$7&lt;=Table2[[#This Row],[    ]]+Table2[[#This Row],[     ]],Table2[[#This Row],[Standard Approach]]/Table2[[#This Row],[     ]],0))</f>
        <v/>
      </c>
      <c r="H29" s="129" t="str">
        <f>+IF(Table2[[#This Row],[    ]]="","",Table2[[#This Row],[    ]]+Table2[[#This Row],[     ]])</f>
        <v/>
      </c>
    </row>
    <row r="30" spans="1:10" ht="36" customHeight="1" x14ac:dyDescent="0.25">
      <c r="A30" s="8"/>
      <c r="B30" s="7"/>
      <c r="C30" s="41"/>
      <c r="D30" s="13"/>
      <c r="E30" s="51" t="str">
        <f>+IF(Table2[[#This Row],[   ]]="","",Table2[[#This Row],[Standard Approach]]*(1+'8. RCN-Existing Assets'!$B$8)^(Table2[[#This Row],[     ]]))</f>
        <v/>
      </c>
      <c r="F30" s="17" t="str">
        <f>+IF(E30="","",Table2[[#This Row],[     ]])</f>
        <v/>
      </c>
      <c r="G30" s="90" t="str">
        <f>+IF(Table2[[#This Row],[Standard Approach]]="",IF(Table2[[#This Row],[Adjusted Approach]]="","",IF($H$7&lt;=Table2[[#This Row],[    ]]+Table2[[#This Row],[     ]],Table2[[#This Row],[Adjusted Approach]]/Table2[[#This Row],[                          ]],0)),IF($H$7&lt;=Table2[[#This Row],[    ]]+Table2[[#This Row],[     ]],Table2[[#This Row],[Standard Approach]]/Table2[[#This Row],[     ]],0))</f>
        <v/>
      </c>
      <c r="H30" s="91" t="str">
        <f>+IF(Table2[[#This Row],[    ]]="","",Table2[[#This Row],[    ]]+Table2[[#This Row],[     ]])</f>
        <v/>
      </c>
    </row>
    <row r="31" spans="1:10" ht="36" customHeight="1" x14ac:dyDescent="0.25">
      <c r="A31" s="8"/>
      <c r="B31" s="7"/>
      <c r="C31" s="41"/>
      <c r="D31" s="13"/>
      <c r="E31" s="51" t="str">
        <f>+IF(Table2[[#This Row],[   ]]="","",Table2[[#This Row],[Standard Approach]]*(1+'8. RCN-Existing Assets'!$B$8)^(Table2[[#This Row],[     ]]))</f>
        <v/>
      </c>
      <c r="F31" s="17" t="str">
        <f>+IF(E31="","",Table2[[#This Row],[     ]])</f>
        <v/>
      </c>
      <c r="G31" s="92" t="str">
        <f>+IF(Table2[[#This Row],[Standard Approach]]="",IF(Table2[[#This Row],[Adjusted Approach]]="","",IF($H$7&lt;=Table2[[#This Row],[    ]]+Table2[[#This Row],[     ]],Table2[[#This Row],[Adjusted Approach]]/Table2[[#This Row],[                          ]],0)),IF($H$7&lt;=Table2[[#This Row],[    ]]+Table2[[#This Row],[     ]],Table2[[#This Row],[Standard Approach]]/Table2[[#This Row],[     ]],0))</f>
        <v/>
      </c>
      <c r="H31" s="93" t="str">
        <f>+IF(Table2[[#This Row],[    ]]="","",Table2[[#This Row],[    ]]+Table2[[#This Row],[     ]])</f>
        <v/>
      </c>
    </row>
    <row r="32" spans="1:10" ht="36" customHeight="1" x14ac:dyDescent="0.25">
      <c r="A32" s="8"/>
      <c r="B32" s="7"/>
      <c r="C32" s="41"/>
      <c r="D32" s="13"/>
      <c r="E32" s="51" t="str">
        <f>+IF(Table2[[#This Row],[   ]]="","",Table2[[#This Row],[Standard Approach]]*(1+'8. RCN-Existing Assets'!$B$8)^(Table2[[#This Row],[     ]]))</f>
        <v/>
      </c>
      <c r="F32" s="17" t="str">
        <f>+IF(E32="","",Table2[[#This Row],[     ]])</f>
        <v/>
      </c>
      <c r="G32" s="90" t="str">
        <f>+IF(Table2[[#This Row],[Standard Approach]]="",IF(Table2[[#This Row],[Adjusted Approach]]="","",IF($H$7&lt;=Table2[[#This Row],[    ]]+Table2[[#This Row],[     ]],Table2[[#This Row],[Adjusted Approach]]/Table2[[#This Row],[                          ]],0)),IF($H$7&lt;=Table2[[#This Row],[    ]]+Table2[[#This Row],[     ]],Table2[[#This Row],[Standard Approach]]/Table2[[#This Row],[     ]],0))</f>
        <v/>
      </c>
      <c r="H32" s="91" t="str">
        <f>+IF(Table2[[#This Row],[    ]]="","",Table2[[#This Row],[    ]]+Table2[[#This Row],[     ]])</f>
        <v/>
      </c>
    </row>
    <row r="33" spans="1:8" ht="36" customHeight="1" x14ac:dyDescent="0.25">
      <c r="A33" s="8"/>
      <c r="B33" s="7"/>
      <c r="C33" s="41"/>
      <c r="D33" s="13"/>
      <c r="E33" s="51" t="str">
        <f>+IF(Table2[[#This Row],[   ]]="","",Table2[[#This Row],[Standard Approach]]*(1+'8. RCN-Existing Assets'!$B$8)^(Table2[[#This Row],[     ]]))</f>
        <v/>
      </c>
      <c r="F33" s="17" t="str">
        <f>+IF(E33="","",Table2[[#This Row],[     ]])</f>
        <v/>
      </c>
      <c r="G33" s="92" t="str">
        <f>+IF(Table2[[#This Row],[Standard Approach]]="",IF(Table2[[#This Row],[Adjusted Approach]]="","",IF($H$7&lt;=Table2[[#This Row],[    ]]+Table2[[#This Row],[     ]],Table2[[#This Row],[Adjusted Approach]]/Table2[[#This Row],[                          ]],0)),IF($H$7&lt;=Table2[[#This Row],[    ]]+Table2[[#This Row],[     ]],Table2[[#This Row],[Standard Approach]]/Table2[[#This Row],[     ]],0))</f>
        <v/>
      </c>
      <c r="H33" s="93" t="str">
        <f>+IF(Table2[[#This Row],[    ]]="","",Table2[[#This Row],[    ]]+Table2[[#This Row],[     ]])</f>
        <v/>
      </c>
    </row>
    <row r="34" spans="1:8" ht="36" customHeight="1" x14ac:dyDescent="0.25">
      <c r="A34" s="8"/>
      <c r="B34" s="7"/>
      <c r="C34" s="41"/>
      <c r="D34" s="13"/>
      <c r="E34" s="51" t="str">
        <f>+IF(Table2[[#This Row],[   ]]="","",Table2[[#This Row],[Standard Approach]]*(1+'8. RCN-Existing Assets'!$B$8)^(Table2[[#This Row],[     ]]))</f>
        <v/>
      </c>
      <c r="F34" s="17" t="str">
        <f>+IF(E34="","",Table2[[#This Row],[     ]])</f>
        <v/>
      </c>
      <c r="G34" s="90" t="str">
        <f>+IF(Table2[[#This Row],[Standard Approach]]="",IF(Table2[[#This Row],[Adjusted Approach]]="","",IF($H$7&lt;=Table2[[#This Row],[    ]]+Table2[[#This Row],[     ]],Table2[[#This Row],[Adjusted Approach]]/Table2[[#This Row],[                          ]],0)),IF($H$7&lt;=Table2[[#This Row],[    ]]+Table2[[#This Row],[     ]],Table2[[#This Row],[Standard Approach]]/Table2[[#This Row],[     ]],0))</f>
        <v/>
      </c>
      <c r="H34" s="91" t="str">
        <f>+IF(Table2[[#This Row],[    ]]="","",Table2[[#This Row],[    ]]+Table2[[#This Row],[     ]])</f>
        <v/>
      </c>
    </row>
    <row r="35" spans="1:8" ht="36" customHeight="1" x14ac:dyDescent="0.25">
      <c r="A35" s="8"/>
      <c r="B35" s="7"/>
      <c r="C35" s="41"/>
      <c r="D35" s="13"/>
      <c r="E35" s="51" t="str">
        <f>+IF(Table2[[#This Row],[   ]]="","",Table2[[#This Row],[Standard Approach]]*(1+'8. RCN-Existing Assets'!$B$8)^(Table2[[#This Row],[     ]]))</f>
        <v/>
      </c>
      <c r="F35" s="17" t="str">
        <f>+IF(E35="","",Table2[[#This Row],[     ]])</f>
        <v/>
      </c>
      <c r="G35" s="92" t="str">
        <f>+IF(Table2[[#This Row],[Standard Approach]]="",IF(Table2[[#This Row],[Adjusted Approach]]="","",IF($H$7&lt;=Table2[[#This Row],[    ]]+Table2[[#This Row],[     ]],Table2[[#This Row],[Adjusted Approach]]/Table2[[#This Row],[                          ]],0)),IF($H$7&lt;=Table2[[#This Row],[    ]]+Table2[[#This Row],[     ]],Table2[[#This Row],[Standard Approach]]/Table2[[#This Row],[     ]],0))</f>
        <v/>
      </c>
      <c r="H35" s="93" t="str">
        <f>+IF(Table2[[#This Row],[    ]]="","",Table2[[#This Row],[    ]]+Table2[[#This Row],[     ]])</f>
        <v/>
      </c>
    </row>
    <row r="36" spans="1:8" ht="36" customHeight="1" x14ac:dyDescent="0.25">
      <c r="A36" s="8"/>
      <c r="B36" s="7"/>
      <c r="C36" s="41"/>
      <c r="D36" s="13"/>
      <c r="E36" s="51" t="str">
        <f>+IF(Table2[[#This Row],[   ]]="","",Table2[[#This Row],[Standard Approach]]*(1+'8. RCN-Existing Assets'!$B$8)^(Table2[[#This Row],[     ]]))</f>
        <v/>
      </c>
      <c r="F36" s="17" t="str">
        <f>+IF(E36="","",Table2[[#This Row],[     ]])</f>
        <v/>
      </c>
      <c r="G36" s="90" t="str">
        <f>+IF(Table2[[#This Row],[Standard Approach]]="",IF(Table2[[#This Row],[Adjusted Approach]]="","",IF($H$7&lt;=Table2[[#This Row],[    ]]+Table2[[#This Row],[     ]],Table2[[#This Row],[Adjusted Approach]]/Table2[[#This Row],[                          ]],0)),IF($H$7&lt;=Table2[[#This Row],[    ]]+Table2[[#This Row],[     ]],Table2[[#This Row],[Standard Approach]]/Table2[[#This Row],[     ]],0))</f>
        <v/>
      </c>
      <c r="H36" s="91" t="str">
        <f>+IF(Table2[[#This Row],[    ]]="","",Table2[[#This Row],[    ]]+Table2[[#This Row],[     ]])</f>
        <v/>
      </c>
    </row>
    <row r="37" spans="1:8" ht="36" customHeight="1" x14ac:dyDescent="0.25">
      <c r="A37" s="8"/>
      <c r="B37" s="7"/>
      <c r="C37" s="41"/>
      <c r="D37" s="13"/>
      <c r="E37" s="51" t="str">
        <f>+IF(Table2[[#This Row],[   ]]="","",Table2[[#This Row],[Standard Approach]]*(1+'8. RCN-Existing Assets'!$B$8)^(Table2[[#This Row],[     ]]))</f>
        <v/>
      </c>
      <c r="F37" s="17" t="str">
        <f>+IF(E37="","",Table2[[#This Row],[     ]])</f>
        <v/>
      </c>
      <c r="G37" s="92"/>
      <c r="H37" s="93"/>
    </row>
    <row r="38" spans="1:8" ht="36" customHeight="1" thickBot="1" x14ac:dyDescent="0.3">
      <c r="A38" s="160"/>
      <c r="B38" s="102"/>
      <c r="C38" s="161"/>
      <c r="D38" s="103"/>
      <c r="E38" s="162" t="str">
        <f>+IF(Table2[[#This Row],[   ]]="","",Table2[[#This Row],[Standard Approach]]*(1+'8. RCN-Existing Assets'!$B$8)^(Table2[[#This Row],[     ]]))</f>
        <v/>
      </c>
      <c r="F38" s="163" t="str">
        <f>+IF(E38="","",Table2[[#This Row],[     ]])</f>
        <v/>
      </c>
      <c r="G38" s="105"/>
      <c r="H38" s="106"/>
    </row>
    <row r="39" spans="1:8" ht="36" customHeight="1" x14ac:dyDescent="0.25">
      <c r="A39" s="94" t="s">
        <v>37</v>
      </c>
      <c r="B39" s="95"/>
      <c r="C39" s="96"/>
      <c r="D39" s="97"/>
      <c r="E39" s="98"/>
      <c r="F39" s="99"/>
      <c r="G39" s="158">
        <f>SUBTOTAL(109,G21:G38)</f>
        <v>0</v>
      </c>
      <c r="H39" s="159"/>
    </row>
    <row r="40" spans="1:8" ht="18.75" customHeight="1" x14ac:dyDescent="0.25"/>
    <row r="41" spans="1:8" ht="18.75" customHeight="1" x14ac:dyDescent="0.25"/>
    <row r="42" spans="1:8" ht="18.75" customHeight="1" x14ac:dyDescent="0.25"/>
    <row r="43" spans="1:8" ht="18.75" customHeight="1" x14ac:dyDescent="0.25"/>
    <row r="44" spans="1:8" ht="18.75" customHeight="1" x14ac:dyDescent="0.25"/>
    <row r="45" spans="1:8" ht="18.75" customHeight="1" x14ac:dyDescent="0.25"/>
    <row r="46" spans="1:8" ht="18.75" customHeight="1" x14ac:dyDescent="0.25"/>
    <row r="47" spans="1:8" ht="18.75" customHeight="1" x14ac:dyDescent="0.25"/>
    <row r="48" spans="1:8" ht="18.75" customHeight="1" x14ac:dyDescent="0.25"/>
    <row r="49" ht="18.75" customHeight="1" x14ac:dyDescent="0.25"/>
    <row r="50" ht="18.75" customHeight="1" x14ac:dyDescent="0.25"/>
    <row r="51" ht="18.75" customHeight="1" x14ac:dyDescent="0.25"/>
    <row r="52" ht="18.75" customHeight="1" x14ac:dyDescent="0.25"/>
    <row r="53" ht="18.75" customHeight="1" x14ac:dyDescent="0.25"/>
    <row r="54" ht="18.75" customHeight="1" x14ac:dyDescent="0.25"/>
    <row r="55" ht="18.75" customHeight="1" x14ac:dyDescent="0.25"/>
    <row r="56" ht="18.75" customHeight="1" x14ac:dyDescent="0.25"/>
    <row r="57" ht="18.75" customHeight="1" x14ac:dyDescent="0.25"/>
    <row r="58" ht="18.75" customHeight="1" x14ac:dyDescent="0.25"/>
    <row r="59" ht="18.75" customHeight="1" x14ac:dyDescent="0.25"/>
    <row r="60" ht="18.75" customHeight="1" x14ac:dyDescent="0.25"/>
    <row r="61" ht="18.75" customHeight="1" x14ac:dyDescent="0.25"/>
    <row r="62" ht="18.75" customHeight="1" x14ac:dyDescent="0.25"/>
    <row r="63" ht="18.75" customHeight="1" x14ac:dyDescent="0.25"/>
    <row r="64" ht="18.75" customHeight="1" x14ac:dyDescent="0.25"/>
    <row r="65" ht="18.75" customHeight="1" x14ac:dyDescent="0.25"/>
    <row r="66" ht="18.75" customHeight="1" x14ac:dyDescent="0.25"/>
    <row r="67" ht="18.75" customHeight="1" x14ac:dyDescent="0.25"/>
    <row r="68" ht="18.75" customHeight="1" x14ac:dyDescent="0.25"/>
    <row r="69" ht="18.75" customHeight="1" x14ac:dyDescent="0.25"/>
    <row r="70" ht="18.75" customHeight="1" x14ac:dyDescent="0.25"/>
    <row r="71" ht="18.75" customHeight="1" x14ac:dyDescent="0.25"/>
    <row r="72" ht="18.75" customHeight="1" x14ac:dyDescent="0.25"/>
    <row r="73" ht="18.75" customHeight="1" x14ac:dyDescent="0.25"/>
    <row r="74" ht="18.75" customHeight="1" x14ac:dyDescent="0.25"/>
    <row r="75" ht="18.75" customHeight="1" x14ac:dyDescent="0.25"/>
    <row r="76" ht="18.75" customHeight="1" x14ac:dyDescent="0.25"/>
    <row r="77" ht="18.75" customHeight="1" x14ac:dyDescent="0.25"/>
    <row r="78" ht="18.75" customHeight="1" x14ac:dyDescent="0.25"/>
    <row r="79" ht="18.75" customHeight="1" x14ac:dyDescent="0.25"/>
    <row r="80" ht="18.75" customHeight="1" x14ac:dyDescent="0.25"/>
    <row r="81" ht="18.75" customHeight="1" x14ac:dyDescent="0.25"/>
    <row r="82" ht="18.75" customHeight="1" x14ac:dyDescent="0.25"/>
    <row r="83" ht="18.75" customHeight="1" x14ac:dyDescent="0.25"/>
    <row r="84" ht="18.75" customHeight="1" x14ac:dyDescent="0.25"/>
    <row r="85" ht="18.75" customHeight="1" x14ac:dyDescent="0.25"/>
    <row r="86" ht="18.75" customHeight="1" x14ac:dyDescent="0.25"/>
    <row r="87" ht="18.75" customHeight="1" x14ac:dyDescent="0.25"/>
    <row r="88" ht="18.75" customHeight="1" x14ac:dyDescent="0.25"/>
    <row r="89" ht="18.75" customHeight="1" x14ac:dyDescent="0.25"/>
    <row r="90" ht="18.75" customHeight="1" x14ac:dyDescent="0.25"/>
    <row r="91" ht="18.75" customHeight="1" x14ac:dyDescent="0.25"/>
    <row r="92" ht="18.75" customHeight="1" x14ac:dyDescent="0.25"/>
    <row r="93" ht="18.75" customHeight="1" x14ac:dyDescent="0.25"/>
    <row r="94" ht="18.75" customHeight="1" x14ac:dyDescent="0.25"/>
    <row r="95" ht="18.75" customHeight="1" x14ac:dyDescent="0.25"/>
    <row r="96" ht="18.75" customHeight="1" x14ac:dyDescent="0.25"/>
    <row r="97" ht="18.75" customHeight="1" x14ac:dyDescent="0.25"/>
    <row r="98" ht="18.75" customHeight="1" x14ac:dyDescent="0.25"/>
    <row r="99" ht="18.75" customHeight="1" x14ac:dyDescent="0.25"/>
    <row r="100" ht="18.75" customHeight="1" x14ac:dyDescent="0.25"/>
    <row r="101" ht="18.75" customHeight="1" x14ac:dyDescent="0.25"/>
    <row r="102" ht="18.75" customHeight="1" x14ac:dyDescent="0.25"/>
    <row r="103" ht="18.75" customHeight="1" x14ac:dyDescent="0.25"/>
    <row r="104" ht="18.75" customHeight="1" x14ac:dyDescent="0.25"/>
    <row r="105" ht="18.75" customHeight="1" x14ac:dyDescent="0.25"/>
    <row r="106" ht="18.75" customHeight="1" x14ac:dyDescent="0.25"/>
    <row r="107" ht="18.75" customHeight="1" x14ac:dyDescent="0.25"/>
    <row r="108" ht="18.75" customHeight="1" x14ac:dyDescent="0.25"/>
    <row r="109" ht="18.75" customHeight="1" x14ac:dyDescent="0.25"/>
    <row r="110" ht="18.75" customHeight="1" x14ac:dyDescent="0.25"/>
    <row r="111" ht="18.75" customHeight="1" x14ac:dyDescent="0.25"/>
  </sheetData>
  <mergeCells count="5">
    <mergeCell ref="A11:H12"/>
    <mergeCell ref="B13:H13"/>
    <mergeCell ref="A16:H17"/>
    <mergeCell ref="A18:D18"/>
    <mergeCell ref="G18:H18"/>
  </mergeCells>
  <pageMargins left="0.7" right="0.7" top="0.75" bottom="1" header="0.3" footer="0.05"/>
  <pageSetup scale="57" fitToHeight="0" orientation="portrait" r:id="rId1"/>
  <headerFooter>
    <oddFooter>&amp;LRevised 1/28/2020&amp;R&amp;G</oddFooter>
  </headerFooter>
  <drawing r:id="rId2"/>
  <legacyDrawingHF r:id="rId3"/>
  <tableParts count="1">
    <tablePart r:id="rId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544A8C-2BC8-4CA9-ACE1-6E3F808A9FE6}">
  <sheetPr>
    <pageSetUpPr fitToPage="1"/>
  </sheetPr>
  <dimension ref="A1:K31"/>
  <sheetViews>
    <sheetView zoomScaleNormal="100" workbookViewId="0">
      <selection activeCell="A4" sqref="A4"/>
    </sheetView>
  </sheetViews>
  <sheetFormatPr defaultColWidth="8.85546875" defaultRowHeight="15" x14ac:dyDescent="0.25"/>
  <cols>
    <col min="1" max="1" width="28.85546875" customWidth="1"/>
    <col min="2" max="2" width="17.28515625" customWidth="1"/>
    <col min="3" max="3" width="16.7109375" customWidth="1"/>
    <col min="4" max="5" width="18.7109375" customWidth="1"/>
    <col min="6" max="6" width="18.7109375" hidden="1" customWidth="1"/>
    <col min="7" max="11" width="18.7109375" customWidth="1"/>
  </cols>
  <sheetData>
    <row r="1" spans="1:11" ht="23.25" x14ac:dyDescent="0.35">
      <c r="A1" s="19" t="s">
        <v>109</v>
      </c>
      <c r="B1" s="19"/>
      <c r="K1" t="s">
        <v>162</v>
      </c>
    </row>
    <row r="2" spans="1:11" ht="17.25" customHeight="1" x14ac:dyDescent="0.25">
      <c r="A2" s="32" t="s">
        <v>122</v>
      </c>
      <c r="B2" s="32"/>
      <c r="J2" s="20" t="s">
        <v>16</v>
      </c>
      <c r="K2" s="40" t="s">
        <v>159</v>
      </c>
    </row>
    <row r="3" spans="1:11" ht="17.25" customHeight="1" x14ac:dyDescent="0.25">
      <c r="A3" s="32" t="s">
        <v>221</v>
      </c>
      <c r="B3" s="32"/>
      <c r="J3" s="20"/>
      <c r="K3" s="21"/>
    </row>
    <row r="4" spans="1:11" ht="17.25" customHeight="1" thickBot="1" x14ac:dyDescent="0.3">
      <c r="A4" s="32"/>
      <c r="B4" s="32"/>
      <c r="J4" s="20"/>
      <c r="K4" s="21"/>
    </row>
    <row r="5" spans="1:11" ht="15.75" thickBot="1" x14ac:dyDescent="0.3">
      <c r="A5" s="25" t="s">
        <v>35</v>
      </c>
      <c r="B5" s="25"/>
      <c r="C5" s="86">
        <v>2020</v>
      </c>
    </row>
    <row r="6" spans="1:11" x14ac:dyDescent="0.25">
      <c r="A6" s="128"/>
      <c r="B6" s="128"/>
      <c r="C6" s="128"/>
      <c r="D6" s="128"/>
      <c r="E6" s="128"/>
      <c r="G6" s="194" t="s">
        <v>179</v>
      </c>
      <c r="H6" s="194"/>
      <c r="I6" s="194"/>
      <c r="J6" s="194"/>
      <c r="K6" s="194"/>
    </row>
    <row r="7" spans="1:11" ht="15.75" thickBot="1" x14ac:dyDescent="0.3">
      <c r="A7" s="192" t="s">
        <v>180</v>
      </c>
      <c r="B7" s="192"/>
      <c r="C7" s="192"/>
      <c r="D7" s="192"/>
      <c r="E7" s="122" t="s">
        <v>188</v>
      </c>
      <c r="G7" s="124">
        <v>0</v>
      </c>
      <c r="H7" s="124">
        <v>1</v>
      </c>
      <c r="I7" s="124">
        <v>2</v>
      </c>
      <c r="J7" s="124">
        <v>3</v>
      </c>
      <c r="K7" s="124">
        <v>4</v>
      </c>
    </row>
    <row r="8" spans="1:11" ht="30" x14ac:dyDescent="0.25">
      <c r="A8" s="22" t="s">
        <v>19</v>
      </c>
      <c r="B8" s="22" t="s">
        <v>138</v>
      </c>
      <c r="C8" s="23" t="s">
        <v>20</v>
      </c>
      <c r="D8" s="23" t="s">
        <v>120</v>
      </c>
      <c r="E8" s="23" t="s">
        <v>21</v>
      </c>
      <c r="F8" s="36" t="s">
        <v>110</v>
      </c>
      <c r="G8" s="26" t="s">
        <v>123</v>
      </c>
      <c r="H8" s="26" t="s">
        <v>124</v>
      </c>
      <c r="I8" s="27" t="s">
        <v>125</v>
      </c>
      <c r="J8" s="28" t="s">
        <v>126</v>
      </c>
      <c r="K8" s="29" t="s">
        <v>127</v>
      </c>
    </row>
    <row r="9" spans="1:11" ht="28.5" customHeight="1" x14ac:dyDescent="0.25">
      <c r="A9" s="12"/>
      <c r="B9" s="54"/>
      <c r="C9" s="7"/>
      <c r="D9" s="39"/>
      <c r="E9" s="7" t="s">
        <v>187</v>
      </c>
      <c r="F9" s="37"/>
      <c r="G9" s="125" t="str">
        <f>+IF($E9="Rate Revenue",IF($D9="","",IF($C9=$C$5+G$7,$D9,"")),"")</f>
        <v/>
      </c>
      <c r="H9" s="125" t="str">
        <f t="shared" ref="H9:K24" si="0">+IF($E9="Rate Revenue",IF($D9="","",IF($C9=$C$5+H$7,$D9,"")),"")</f>
        <v/>
      </c>
      <c r="I9" s="125" t="str">
        <f t="shared" si="0"/>
        <v/>
      </c>
      <c r="J9" s="125" t="str">
        <f t="shared" si="0"/>
        <v/>
      </c>
      <c r="K9" s="125" t="str">
        <f t="shared" si="0"/>
        <v/>
      </c>
    </row>
    <row r="10" spans="1:11" ht="28.5" customHeight="1" x14ac:dyDescent="0.25">
      <c r="A10" s="12"/>
      <c r="B10" s="54"/>
      <c r="C10" s="7"/>
      <c r="D10" s="39"/>
      <c r="E10" s="7" t="s">
        <v>187</v>
      </c>
      <c r="F10" s="37"/>
      <c r="G10" s="127" t="str">
        <f t="shared" ref="G10:K30" si="1">+IF($E10="Rate Revenue",IF($D10="","",IF($C10=$C$5+G$7,$D10,"")),"")</f>
        <v/>
      </c>
      <c r="H10" s="127" t="str">
        <f t="shared" si="0"/>
        <v/>
      </c>
      <c r="I10" s="127" t="str">
        <f t="shared" si="0"/>
        <v/>
      </c>
      <c r="J10" s="127" t="str">
        <f t="shared" si="0"/>
        <v/>
      </c>
      <c r="K10" s="127" t="str">
        <f t="shared" si="0"/>
        <v/>
      </c>
    </row>
    <row r="11" spans="1:11" ht="28.5" customHeight="1" x14ac:dyDescent="0.25">
      <c r="A11" s="12"/>
      <c r="B11" s="54"/>
      <c r="C11" s="7"/>
      <c r="D11" s="39"/>
      <c r="E11" s="7" t="s">
        <v>187</v>
      </c>
      <c r="F11" s="37"/>
      <c r="G11" s="125" t="str">
        <f t="shared" si="1"/>
        <v/>
      </c>
      <c r="H11" s="125" t="str">
        <f t="shared" si="0"/>
        <v/>
      </c>
      <c r="I11" s="125" t="str">
        <f t="shared" si="0"/>
        <v/>
      </c>
      <c r="J11" s="125" t="str">
        <f t="shared" si="0"/>
        <v/>
      </c>
      <c r="K11" s="125" t="str">
        <f t="shared" si="0"/>
        <v/>
      </c>
    </row>
    <row r="12" spans="1:11" ht="28.5" customHeight="1" x14ac:dyDescent="0.25">
      <c r="A12" s="8"/>
      <c r="B12" s="54"/>
      <c r="C12" s="7"/>
      <c r="D12" s="39"/>
      <c r="E12" s="7" t="s">
        <v>187</v>
      </c>
      <c r="F12" s="37"/>
      <c r="G12" s="127" t="str">
        <f t="shared" si="1"/>
        <v/>
      </c>
      <c r="H12" s="127" t="str">
        <f t="shared" si="0"/>
        <v/>
      </c>
      <c r="I12" s="127" t="str">
        <f t="shared" si="0"/>
        <v/>
      </c>
      <c r="J12" s="127" t="str">
        <f t="shared" si="0"/>
        <v/>
      </c>
      <c r="K12" s="127" t="str">
        <f t="shared" si="0"/>
        <v/>
      </c>
    </row>
    <row r="13" spans="1:11" ht="28.5" customHeight="1" x14ac:dyDescent="0.25">
      <c r="A13" s="12"/>
      <c r="B13" s="54"/>
      <c r="C13" s="7"/>
      <c r="D13" s="39"/>
      <c r="E13" s="7" t="s">
        <v>187</v>
      </c>
      <c r="F13" s="37"/>
      <c r="G13" s="125" t="str">
        <f t="shared" si="1"/>
        <v/>
      </c>
      <c r="H13" s="125" t="str">
        <f t="shared" si="0"/>
        <v/>
      </c>
      <c r="I13" s="125" t="str">
        <f t="shared" si="0"/>
        <v/>
      </c>
      <c r="J13" s="125" t="str">
        <f t="shared" si="0"/>
        <v/>
      </c>
      <c r="K13" s="125" t="str">
        <f t="shared" si="0"/>
        <v/>
      </c>
    </row>
    <row r="14" spans="1:11" ht="28.5" customHeight="1" x14ac:dyDescent="0.25">
      <c r="A14" s="12"/>
      <c r="B14" s="54"/>
      <c r="C14" s="7"/>
      <c r="D14" s="39"/>
      <c r="E14" s="7" t="s">
        <v>187</v>
      </c>
      <c r="F14" s="37"/>
      <c r="G14" s="127" t="str">
        <f t="shared" si="1"/>
        <v/>
      </c>
      <c r="H14" s="127" t="str">
        <f t="shared" si="0"/>
        <v/>
      </c>
      <c r="I14" s="127" t="str">
        <f t="shared" si="0"/>
        <v/>
      </c>
      <c r="J14" s="127" t="str">
        <f t="shared" si="0"/>
        <v/>
      </c>
      <c r="K14" s="127" t="str">
        <f t="shared" si="0"/>
        <v/>
      </c>
    </row>
    <row r="15" spans="1:11" ht="28.5" customHeight="1" x14ac:dyDescent="0.25">
      <c r="A15" s="12"/>
      <c r="B15" s="54"/>
      <c r="C15" s="7"/>
      <c r="D15" s="39"/>
      <c r="E15" s="7" t="s">
        <v>187</v>
      </c>
      <c r="F15" s="37"/>
      <c r="G15" s="125" t="str">
        <f t="shared" si="1"/>
        <v/>
      </c>
      <c r="H15" s="125" t="str">
        <f t="shared" si="0"/>
        <v/>
      </c>
      <c r="I15" s="125" t="str">
        <f t="shared" si="0"/>
        <v/>
      </c>
      <c r="J15" s="125" t="str">
        <f t="shared" si="0"/>
        <v/>
      </c>
      <c r="K15" s="125" t="str">
        <f t="shared" si="0"/>
        <v/>
      </c>
    </row>
    <row r="16" spans="1:11" ht="28.5" customHeight="1" x14ac:dyDescent="0.25">
      <c r="A16" s="12"/>
      <c r="B16" s="54"/>
      <c r="C16" s="7"/>
      <c r="D16" s="39"/>
      <c r="E16" s="7" t="s">
        <v>187</v>
      </c>
      <c r="F16" s="37"/>
      <c r="G16" s="127" t="str">
        <f t="shared" si="1"/>
        <v/>
      </c>
      <c r="H16" s="127" t="str">
        <f t="shared" si="0"/>
        <v/>
      </c>
      <c r="I16" s="127" t="str">
        <f t="shared" si="0"/>
        <v/>
      </c>
      <c r="J16" s="127" t="str">
        <f t="shared" si="0"/>
        <v/>
      </c>
      <c r="K16" s="127" t="str">
        <f t="shared" si="0"/>
        <v/>
      </c>
    </row>
    <row r="17" spans="1:11" ht="28.5" customHeight="1" x14ac:dyDescent="0.25">
      <c r="A17" s="12"/>
      <c r="B17" s="54"/>
      <c r="C17" s="7"/>
      <c r="D17" s="39"/>
      <c r="E17" s="7" t="s">
        <v>187</v>
      </c>
      <c r="F17" s="37"/>
      <c r="G17" s="125" t="str">
        <f t="shared" si="1"/>
        <v/>
      </c>
      <c r="H17" s="125" t="str">
        <f t="shared" si="0"/>
        <v/>
      </c>
      <c r="I17" s="125" t="str">
        <f t="shared" si="0"/>
        <v/>
      </c>
      <c r="J17" s="125" t="str">
        <f t="shared" si="0"/>
        <v/>
      </c>
      <c r="K17" s="125" t="str">
        <f t="shared" si="0"/>
        <v/>
      </c>
    </row>
    <row r="18" spans="1:11" ht="28.5" customHeight="1" x14ac:dyDescent="0.25">
      <c r="A18" s="12"/>
      <c r="B18" s="54"/>
      <c r="C18" s="7"/>
      <c r="D18" s="39"/>
      <c r="E18" s="7" t="s">
        <v>187</v>
      </c>
      <c r="F18" s="37"/>
      <c r="G18" s="127" t="str">
        <f t="shared" si="1"/>
        <v/>
      </c>
      <c r="H18" s="127" t="str">
        <f t="shared" si="0"/>
        <v/>
      </c>
      <c r="I18" s="127" t="str">
        <f t="shared" si="0"/>
        <v/>
      </c>
      <c r="J18" s="127" t="str">
        <f t="shared" si="0"/>
        <v/>
      </c>
      <c r="K18" s="127" t="str">
        <f t="shared" si="0"/>
        <v/>
      </c>
    </row>
    <row r="19" spans="1:11" ht="28.5" customHeight="1" x14ac:dyDescent="0.25">
      <c r="A19" s="8"/>
      <c r="B19" s="54"/>
      <c r="C19" s="7"/>
      <c r="D19" s="39"/>
      <c r="E19" s="7" t="s">
        <v>187</v>
      </c>
      <c r="F19" s="37"/>
      <c r="G19" s="125" t="str">
        <f t="shared" si="1"/>
        <v/>
      </c>
      <c r="H19" s="125" t="str">
        <f t="shared" si="0"/>
        <v/>
      </c>
      <c r="I19" s="125" t="str">
        <f t="shared" si="0"/>
        <v/>
      </c>
      <c r="J19" s="125" t="str">
        <f t="shared" si="0"/>
        <v/>
      </c>
      <c r="K19" s="125" t="str">
        <f t="shared" si="0"/>
        <v/>
      </c>
    </row>
    <row r="20" spans="1:11" ht="28.5" customHeight="1" x14ac:dyDescent="0.25">
      <c r="A20" s="8"/>
      <c r="B20" s="54"/>
      <c r="C20" s="7"/>
      <c r="D20" s="39"/>
      <c r="E20" s="7" t="s">
        <v>187</v>
      </c>
      <c r="F20" s="37"/>
      <c r="G20" s="127" t="str">
        <f t="shared" si="1"/>
        <v/>
      </c>
      <c r="H20" s="127" t="str">
        <f t="shared" si="0"/>
        <v/>
      </c>
      <c r="I20" s="127" t="str">
        <f t="shared" si="0"/>
        <v/>
      </c>
      <c r="J20" s="127" t="str">
        <f t="shared" si="0"/>
        <v/>
      </c>
      <c r="K20" s="127" t="str">
        <f t="shared" si="0"/>
        <v/>
      </c>
    </row>
    <row r="21" spans="1:11" ht="28.5" customHeight="1" x14ac:dyDescent="0.25">
      <c r="A21" s="8"/>
      <c r="B21" s="54"/>
      <c r="C21" s="7"/>
      <c r="D21" s="39"/>
      <c r="E21" s="7" t="s">
        <v>187</v>
      </c>
      <c r="F21" s="37"/>
      <c r="G21" s="125" t="str">
        <f t="shared" si="1"/>
        <v/>
      </c>
      <c r="H21" s="125" t="str">
        <f t="shared" si="0"/>
        <v/>
      </c>
      <c r="I21" s="125" t="str">
        <f t="shared" si="0"/>
        <v/>
      </c>
      <c r="J21" s="125" t="str">
        <f t="shared" si="0"/>
        <v/>
      </c>
      <c r="K21" s="125" t="str">
        <f t="shared" si="0"/>
        <v/>
      </c>
    </row>
    <row r="22" spans="1:11" ht="28.5" customHeight="1" x14ac:dyDescent="0.25">
      <c r="A22" s="8"/>
      <c r="B22" s="54"/>
      <c r="C22" s="7"/>
      <c r="D22" s="39"/>
      <c r="E22" s="7" t="s">
        <v>187</v>
      </c>
      <c r="F22" s="37"/>
      <c r="G22" s="127" t="str">
        <f t="shared" si="1"/>
        <v/>
      </c>
      <c r="H22" s="127" t="str">
        <f t="shared" si="0"/>
        <v/>
      </c>
      <c r="I22" s="127" t="str">
        <f t="shared" si="0"/>
        <v/>
      </c>
      <c r="J22" s="127" t="str">
        <f t="shared" si="0"/>
        <v/>
      </c>
      <c r="K22" s="127" t="str">
        <f t="shared" si="0"/>
        <v/>
      </c>
    </row>
    <row r="23" spans="1:11" ht="28.5" customHeight="1" x14ac:dyDescent="0.25">
      <c r="A23" s="8"/>
      <c r="B23" s="54"/>
      <c r="C23" s="7"/>
      <c r="D23" s="39"/>
      <c r="E23" s="7" t="s">
        <v>187</v>
      </c>
      <c r="F23" s="37"/>
      <c r="G23" s="125" t="str">
        <f t="shared" si="1"/>
        <v/>
      </c>
      <c r="H23" s="125" t="str">
        <f t="shared" si="0"/>
        <v/>
      </c>
      <c r="I23" s="125" t="str">
        <f t="shared" si="0"/>
        <v/>
      </c>
      <c r="J23" s="125" t="str">
        <f t="shared" si="0"/>
        <v/>
      </c>
      <c r="K23" s="125" t="str">
        <f t="shared" si="0"/>
        <v/>
      </c>
    </row>
    <row r="24" spans="1:11" ht="28.5" customHeight="1" x14ac:dyDescent="0.25">
      <c r="A24" s="8"/>
      <c r="B24" s="54"/>
      <c r="C24" s="7"/>
      <c r="D24" s="39"/>
      <c r="E24" s="7" t="s">
        <v>187</v>
      </c>
      <c r="F24" s="37"/>
      <c r="G24" s="127" t="str">
        <f t="shared" si="1"/>
        <v/>
      </c>
      <c r="H24" s="127" t="str">
        <f t="shared" si="0"/>
        <v/>
      </c>
      <c r="I24" s="127" t="str">
        <f t="shared" si="0"/>
        <v/>
      </c>
      <c r="J24" s="127" t="str">
        <f t="shared" si="0"/>
        <v/>
      </c>
      <c r="K24" s="127" t="str">
        <f t="shared" si="0"/>
        <v/>
      </c>
    </row>
    <row r="25" spans="1:11" ht="28.5" customHeight="1" x14ac:dyDescent="0.25">
      <c r="A25" s="8"/>
      <c r="B25" s="54"/>
      <c r="C25" s="7"/>
      <c r="D25" s="39"/>
      <c r="E25" s="7" t="s">
        <v>187</v>
      </c>
      <c r="F25" s="37"/>
      <c r="G25" s="125" t="str">
        <f t="shared" si="1"/>
        <v/>
      </c>
      <c r="H25" s="125" t="str">
        <f t="shared" si="1"/>
        <v/>
      </c>
      <c r="I25" s="125" t="str">
        <f t="shared" si="1"/>
        <v/>
      </c>
      <c r="J25" s="125" t="str">
        <f t="shared" si="1"/>
        <v/>
      </c>
      <c r="K25" s="125" t="str">
        <f t="shared" si="1"/>
        <v/>
      </c>
    </row>
    <row r="26" spans="1:11" ht="28.5" customHeight="1" x14ac:dyDescent="0.25">
      <c r="A26" s="8"/>
      <c r="B26" s="54"/>
      <c r="C26" s="7"/>
      <c r="D26" s="39"/>
      <c r="E26" s="7" t="s">
        <v>187</v>
      </c>
      <c r="F26" s="37"/>
      <c r="G26" s="127" t="str">
        <f t="shared" si="1"/>
        <v/>
      </c>
      <c r="H26" s="127" t="str">
        <f t="shared" si="1"/>
        <v/>
      </c>
      <c r="I26" s="127" t="str">
        <f t="shared" si="1"/>
        <v/>
      </c>
      <c r="J26" s="127" t="str">
        <f t="shared" si="1"/>
        <v/>
      </c>
      <c r="K26" s="127" t="str">
        <f t="shared" si="1"/>
        <v/>
      </c>
    </row>
    <row r="27" spans="1:11" ht="28.5" customHeight="1" x14ac:dyDescent="0.25">
      <c r="A27" s="8"/>
      <c r="B27" s="57"/>
      <c r="C27" s="7"/>
      <c r="D27" s="39"/>
      <c r="E27" s="7" t="s">
        <v>187</v>
      </c>
      <c r="F27" s="35"/>
      <c r="G27" s="125" t="str">
        <f t="shared" si="1"/>
        <v/>
      </c>
      <c r="H27" s="125" t="str">
        <f t="shared" si="1"/>
        <v/>
      </c>
      <c r="I27" s="125" t="str">
        <f t="shared" si="1"/>
        <v/>
      </c>
      <c r="J27" s="125" t="str">
        <f t="shared" si="1"/>
        <v/>
      </c>
      <c r="K27" s="125" t="str">
        <f t="shared" si="1"/>
        <v/>
      </c>
    </row>
    <row r="28" spans="1:11" ht="28.5" customHeight="1" x14ac:dyDescent="0.25">
      <c r="A28" s="8"/>
      <c r="B28" s="54"/>
      <c r="C28" s="7"/>
      <c r="D28" s="39"/>
      <c r="E28" s="7" t="s">
        <v>187</v>
      </c>
      <c r="F28" s="37"/>
      <c r="G28" s="127" t="str">
        <f t="shared" si="1"/>
        <v/>
      </c>
      <c r="H28" s="127" t="str">
        <f t="shared" si="1"/>
        <v/>
      </c>
      <c r="I28" s="127" t="str">
        <f t="shared" si="1"/>
        <v/>
      </c>
      <c r="J28" s="127" t="str">
        <f t="shared" si="1"/>
        <v/>
      </c>
      <c r="K28" s="127" t="str">
        <f t="shared" si="1"/>
        <v/>
      </c>
    </row>
    <row r="29" spans="1:11" ht="28.5" customHeight="1" x14ac:dyDescent="0.25">
      <c r="A29" s="8"/>
      <c r="B29" s="54"/>
      <c r="C29" s="7"/>
      <c r="D29" s="39"/>
      <c r="E29" s="7" t="s">
        <v>187</v>
      </c>
      <c r="F29" s="37"/>
      <c r="G29" s="125" t="str">
        <f t="shared" si="1"/>
        <v/>
      </c>
      <c r="H29" s="125" t="str">
        <f t="shared" si="1"/>
        <v/>
      </c>
      <c r="I29" s="125" t="str">
        <f t="shared" si="1"/>
        <v/>
      </c>
      <c r="J29" s="125" t="str">
        <f t="shared" si="1"/>
        <v/>
      </c>
      <c r="K29" s="125" t="str">
        <f t="shared" si="1"/>
        <v/>
      </c>
    </row>
    <row r="30" spans="1:11" ht="28.5" customHeight="1" x14ac:dyDescent="0.25">
      <c r="A30" s="8"/>
      <c r="B30" s="57"/>
      <c r="C30" s="7"/>
      <c r="D30" s="39"/>
      <c r="E30" s="7" t="s">
        <v>187</v>
      </c>
      <c r="F30" s="35"/>
      <c r="G30" s="127" t="str">
        <f t="shared" si="1"/>
        <v/>
      </c>
      <c r="H30" s="127" t="str">
        <f t="shared" si="1"/>
        <v/>
      </c>
      <c r="I30" s="127" t="str">
        <f t="shared" si="1"/>
        <v/>
      </c>
      <c r="J30" s="127" t="str">
        <f t="shared" si="1"/>
        <v/>
      </c>
      <c r="K30" s="127" t="str">
        <f t="shared" si="1"/>
        <v/>
      </c>
    </row>
    <row r="31" spans="1:11" ht="28.5" customHeight="1" x14ac:dyDescent="0.25">
      <c r="A31" s="33" t="s">
        <v>37</v>
      </c>
      <c r="B31" s="33"/>
      <c r="C31" s="7"/>
      <c r="D31" s="39"/>
      <c r="E31" s="7"/>
      <c r="F31" s="35"/>
      <c r="G31" s="126">
        <f>SUMIF($E$9:$E$30,"Rate Revenue",G9:G30)</f>
        <v>0</v>
      </c>
      <c r="H31" s="126">
        <f>SUMIF($E$9:$E$30,"Rate Revenue",H9:H30)</f>
        <v>0</v>
      </c>
      <c r="I31" s="126">
        <f>SUMIF($E$9:$E$30,"Rate Revenue",I9:I30)</f>
        <v>0</v>
      </c>
      <c r="J31" s="126">
        <f>SUMIF($E$9:$E$30,"Rate Revenue",J9:J30)</f>
        <v>0</v>
      </c>
      <c r="K31" s="126">
        <f>SUMIF($E$9:$E$30,"Rate Revenue",K9:K30)</f>
        <v>0</v>
      </c>
    </row>
  </sheetData>
  <mergeCells count="2">
    <mergeCell ref="A7:D7"/>
    <mergeCell ref="G6:K6"/>
  </mergeCells>
  <dataValidations count="1">
    <dataValidation type="list" allowBlank="1" showInputMessage="1" showErrorMessage="1" sqref="E9:E30" xr:uid="{ECF89971-F929-4C2B-94B9-05CEB0371208}">
      <formula1>"Rate Revenue,Debt"</formula1>
    </dataValidation>
  </dataValidations>
  <pageMargins left="0.7" right="0.7" top="0.75" bottom="0.75" header="0.3" footer="0.05"/>
  <pageSetup scale="60" fitToHeight="0" orientation="landscape" r:id="rId1"/>
  <headerFooter>
    <oddFooter>&amp;LRevised 1/28/2020&amp;R&amp;G</oddFooter>
  </headerFooter>
  <drawing r:id="rId2"/>
  <legacyDrawingHF r:id="rId3"/>
  <tableParts count="1">
    <tablePart r:id="rId4"/>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2A2108-B2D7-42A2-8E13-7BB351C57009}">
  <sheetPr>
    <pageSetUpPr fitToPage="1"/>
  </sheetPr>
  <dimension ref="A1:J69"/>
  <sheetViews>
    <sheetView view="pageBreakPreview" zoomScale="60" zoomScaleNormal="100" workbookViewId="0">
      <selection activeCell="A22" sqref="A22:J32"/>
    </sheetView>
  </sheetViews>
  <sheetFormatPr defaultColWidth="8.85546875" defaultRowHeight="15" x14ac:dyDescent="0.25"/>
  <cols>
    <col min="1" max="1" width="30.7109375" customWidth="1"/>
    <col min="2" max="2" width="16.7109375" customWidth="1"/>
    <col min="3" max="8" width="18.7109375" customWidth="1"/>
  </cols>
  <sheetData>
    <row r="1" spans="1:10" ht="23.25" x14ac:dyDescent="0.35">
      <c r="A1" s="19" t="s">
        <v>173</v>
      </c>
      <c r="G1" s="75"/>
      <c r="H1" s="75" t="s">
        <v>163</v>
      </c>
    </row>
    <row r="2" spans="1:10" ht="35.450000000000003" customHeight="1" x14ac:dyDescent="0.25">
      <c r="A2" s="195" t="s">
        <v>164</v>
      </c>
      <c r="B2" s="195"/>
      <c r="C2" s="195"/>
      <c r="D2" s="195"/>
      <c r="G2" s="76" t="s">
        <v>16</v>
      </c>
      <c r="H2" s="74" t="s">
        <v>171</v>
      </c>
    </row>
    <row r="3" spans="1:10" ht="18" customHeight="1" x14ac:dyDescent="0.25">
      <c r="A3" s="195"/>
      <c r="B3" s="195"/>
      <c r="C3" s="195"/>
      <c r="D3" s="195"/>
      <c r="H3" s="21"/>
    </row>
    <row r="4" spans="1:10" ht="17.25" customHeight="1" thickBot="1" x14ac:dyDescent="0.3">
      <c r="H4" s="21"/>
    </row>
    <row r="5" spans="1:10" ht="21.75" thickBot="1" x14ac:dyDescent="0.4">
      <c r="A5" s="18" t="s">
        <v>169</v>
      </c>
      <c r="C5" s="21"/>
      <c r="D5" s="21"/>
      <c r="G5" s="75" t="s">
        <v>129</v>
      </c>
      <c r="H5" s="38">
        <f>+'3. CIP'!C5</f>
        <v>2020</v>
      </c>
    </row>
    <row r="6" spans="1:10" ht="15" customHeight="1" x14ac:dyDescent="0.35">
      <c r="A6" s="18"/>
      <c r="C6" s="21"/>
      <c r="D6" s="21"/>
    </row>
    <row r="7" spans="1:10" x14ac:dyDescent="0.25">
      <c r="A7" s="2" t="s">
        <v>186</v>
      </c>
    </row>
    <row r="8" spans="1:10" x14ac:dyDescent="0.25">
      <c r="A8" s="5" t="s">
        <v>0</v>
      </c>
      <c r="B8" t="s">
        <v>1</v>
      </c>
    </row>
    <row r="9" spans="1:10" ht="33" customHeight="1" x14ac:dyDescent="0.25">
      <c r="A9" s="189" t="s">
        <v>185</v>
      </c>
      <c r="B9" s="189"/>
      <c r="C9" s="189"/>
      <c r="D9" s="189"/>
      <c r="E9" s="189"/>
      <c r="F9" s="189"/>
      <c r="G9" s="189"/>
      <c r="H9" s="189"/>
    </row>
    <row r="10" spans="1:10" ht="18" customHeight="1" x14ac:dyDescent="0.25">
      <c r="A10" s="59" t="s">
        <v>5</v>
      </c>
      <c r="B10" s="190" t="s">
        <v>4</v>
      </c>
      <c r="C10" s="190"/>
      <c r="D10" s="190"/>
      <c r="E10" s="190"/>
      <c r="F10" s="190"/>
      <c r="G10" s="190"/>
      <c r="H10" s="190"/>
    </row>
    <row r="11" spans="1:10" ht="18" customHeight="1" x14ac:dyDescent="0.25">
      <c r="A11" s="6" t="s">
        <v>6</v>
      </c>
      <c r="B11" t="s">
        <v>7</v>
      </c>
    </row>
    <row r="12" spans="1:10" x14ac:dyDescent="0.25">
      <c r="A12" s="6"/>
    </row>
    <row r="13" spans="1:10" ht="36.6" customHeight="1" x14ac:dyDescent="0.25">
      <c r="A13" s="191" t="s">
        <v>51</v>
      </c>
      <c r="B13" s="191"/>
      <c r="C13" s="191"/>
      <c r="D13" s="191"/>
      <c r="E13" s="191"/>
      <c r="F13" s="191"/>
      <c r="G13" s="191"/>
      <c r="H13" s="191"/>
    </row>
    <row r="14" spans="1:10" ht="15.75" thickBot="1" x14ac:dyDescent="0.3">
      <c r="A14" s="193" t="s">
        <v>182</v>
      </c>
      <c r="B14" s="193"/>
      <c r="C14" s="193"/>
      <c r="D14" s="121" t="s">
        <v>183</v>
      </c>
      <c r="G14" s="193" t="s">
        <v>182</v>
      </c>
      <c r="H14" s="193"/>
      <c r="I14" s="123"/>
    </row>
    <row r="15" spans="1:10" ht="40.5" customHeight="1" thickTop="1" x14ac:dyDescent="0.35">
      <c r="A15" s="60" t="s">
        <v>9</v>
      </c>
      <c r="B15" s="61" t="s">
        <v>10</v>
      </c>
      <c r="C15" s="62" t="s">
        <v>2</v>
      </c>
      <c r="D15" s="63" t="s">
        <v>11</v>
      </c>
      <c r="E15" s="62" t="s">
        <v>3</v>
      </c>
      <c r="F15" s="64" t="s">
        <v>12</v>
      </c>
      <c r="G15" s="65" t="s">
        <v>13</v>
      </c>
      <c r="H15" s="66" t="s">
        <v>14</v>
      </c>
    </row>
    <row r="16" spans="1:10" ht="90" customHeight="1" x14ac:dyDescent="0.25">
      <c r="A16" s="67" t="s">
        <v>8</v>
      </c>
      <c r="B16" s="68" t="s">
        <v>39</v>
      </c>
      <c r="C16" s="69" t="s">
        <v>116</v>
      </c>
      <c r="D16" s="120" t="s">
        <v>40</v>
      </c>
      <c r="E16" s="70" t="s">
        <v>118</v>
      </c>
      <c r="F16" s="71" t="s">
        <v>41</v>
      </c>
      <c r="G16" s="72" t="s">
        <v>119</v>
      </c>
      <c r="H16" s="73" t="s">
        <v>38</v>
      </c>
      <c r="I16" s="3"/>
      <c r="J16" s="3"/>
    </row>
    <row r="17" spans="1:8" ht="36" customHeight="1" x14ac:dyDescent="0.25">
      <c r="A17" s="107" t="str">
        <f>+IF('3. CIP'!A9="","",'3. CIP'!A9)</f>
        <v/>
      </c>
      <c r="B17" s="108" t="str">
        <f>+IF('3. CIP'!A9="","",IF('3. CIP'!G9&gt;0,'3. CIP'!C9+'3. CIP'!G$7,IF('3. CIP'!H9&gt;0,'3. CIP'!C9+'3. CIP'!H$7,IF('3. CIP'!I9&gt;0,'3. CIP'!C9+'3. CIP'!I$7,IF('3. CIP'!J9&gt;0,'3. CIP'!C9+'3. CIP'!J$7,IF('3. CIP'!K9&gt;0,'3. CIP'!C9+'3. CIP'!K$7,0))))))</f>
        <v/>
      </c>
      <c r="C17" s="115" t="str">
        <f>+IF('3. CIP'!G9&gt;0,'3. CIP'!G9,IF('3. CIP'!H9&gt;0,'3. CIP'!H9,IF('3. CIP'!I9&gt;0,'3. CIP'!I9,IF('3. CIP'!J9&gt;0,'3. CIP'!J9,IF('3. CIP'!K9&gt;0,'3. CIP'!K9,0)))))</f>
        <v/>
      </c>
      <c r="D17" s="13"/>
      <c r="E17" s="117"/>
      <c r="F17" s="17"/>
      <c r="G17" s="92" t="str">
        <f>+IF(D17&gt;0,IF(Table28[[#This Row],[Standard Approach]]="",IF(Table28[[#This Row],[Adjusted Approach]]="","",IF($H$5&lt;=Table28[[#This Row],[    ]]+Table28[[#This Row],[     ]],Table28[[#This Row],[Adjusted Approach]]/Table28[[#This Row],[      ]],0)),IF($H$5&lt;=Table28[[#This Row],[    ]]+Table28[[#This Row],[     ]],Table28[[#This Row],[Standard Approach]]/Table28[[#This Row],[     ]],0)),"")</f>
        <v/>
      </c>
      <c r="H17" s="93" t="str">
        <f>+IF(B17&gt;0,IF(Table28[[#This Row],[    ]]="","",Table28[[#This Row],[    ]]+Table28[[#This Row],[     ]]),"")</f>
        <v/>
      </c>
    </row>
    <row r="18" spans="1:8" ht="36" customHeight="1" x14ac:dyDescent="0.25">
      <c r="A18" s="111" t="str">
        <f>+IF('3. CIP'!A10="","",'3. CIP'!A10)</f>
        <v/>
      </c>
      <c r="B18" s="112" t="str">
        <f>+IF('3. CIP'!A10="","",IF('3. CIP'!G10&gt;0,'3. CIP'!C10+'3. CIP'!G$7,IF('3. CIP'!H10&gt;0,'3. CIP'!C10+'3. CIP'!H$7,IF('3. CIP'!I10&gt;0,'3. CIP'!C10+'3. CIP'!I$7,IF('3. CIP'!J10&gt;0,'3. CIP'!C10+'3. CIP'!J$7,IF('3. CIP'!K10&gt;0,'3. CIP'!C10+'3. CIP'!K$7,0))))))</f>
        <v/>
      </c>
      <c r="C18" s="115" t="str">
        <f>+IF('3. CIP'!G10&gt;0,'3. CIP'!G10,IF('3. CIP'!H10&gt;0,'3. CIP'!H10,IF('3. CIP'!I10&gt;0,'3. CIP'!I10,IF('3. CIP'!J10&gt;0,'3. CIP'!J10,IF('3. CIP'!K10&gt;0,'3. CIP'!K10,0)))))</f>
        <v/>
      </c>
      <c r="D18" s="13"/>
      <c r="E18" s="118"/>
      <c r="F18" s="15"/>
      <c r="G18" s="90" t="str">
        <f>+IF(D18&gt;0,IF(Table28[[#This Row],[Standard Approach]]="",IF(Table28[[#This Row],[Adjusted Approach]]="","",IF($H$5&lt;=Table28[[#This Row],[    ]]+Table28[[#This Row],[     ]],Table28[[#This Row],[Adjusted Approach]]/Table28[[#This Row],[      ]],0)),IF($H$5&lt;=Table28[[#This Row],[    ]]+Table28[[#This Row],[     ]],Table28[[#This Row],[Standard Approach]]/Table28[[#This Row],[     ]],0)),"")</f>
        <v/>
      </c>
      <c r="H18" s="91" t="str">
        <f>+IF(B18&gt;0,IF(Table28[[#This Row],[    ]]="","",Table28[[#This Row],[    ]]+Table28[[#This Row],[     ]]),"")</f>
        <v/>
      </c>
    </row>
    <row r="19" spans="1:8" ht="36" customHeight="1" x14ac:dyDescent="0.25">
      <c r="A19" s="107" t="str">
        <f>+IF('3. CIP'!A11="","",'3. CIP'!A11)</f>
        <v/>
      </c>
      <c r="B19" s="108" t="str">
        <f>+IF('3. CIP'!A11="","",IF('3. CIP'!G11&gt;0,'3. CIP'!C11+'3. CIP'!G$7,IF('3. CIP'!H11&gt;0,'3. CIP'!C11+'3. CIP'!H$7,IF('3. CIP'!I11&gt;0,'3. CIP'!C11+'3. CIP'!I$7,IF('3. CIP'!J11&gt;0,'3. CIP'!C11+'3. CIP'!J$7,IF('3. CIP'!K11&gt;0,'3. CIP'!C11+'3. CIP'!K$7,0))))))</f>
        <v/>
      </c>
      <c r="C19" s="115" t="str">
        <f>+IF('3. CIP'!G11&gt;0,'3. CIP'!G11,IF('3. CIP'!H11&gt;0,'3. CIP'!H11,IF('3. CIP'!I11&gt;0,'3. CIP'!I11,IF('3. CIP'!J11&gt;0,'3. CIP'!J11,IF('3. CIP'!K11&gt;0,'3. CIP'!K11,0)))))</f>
        <v/>
      </c>
      <c r="D19" s="13"/>
      <c r="E19" s="117"/>
      <c r="F19" s="17"/>
      <c r="G19" s="92" t="str">
        <f>+IF(D19&gt;0,IF(Table28[[#This Row],[Standard Approach]]="",IF(Table28[[#This Row],[Adjusted Approach]]="","",IF($H$5&lt;=Table28[[#This Row],[    ]]+Table28[[#This Row],[     ]],Table28[[#This Row],[Adjusted Approach]]/Table28[[#This Row],[      ]],0)),IF($H$5&lt;=Table28[[#This Row],[    ]]+Table28[[#This Row],[     ]],Table28[[#This Row],[Standard Approach]]/Table28[[#This Row],[     ]],0)),"")</f>
        <v/>
      </c>
      <c r="H19" s="93" t="str">
        <f>+IF(B19&gt;0,IF(Table28[[#This Row],[    ]]="","",Table28[[#This Row],[    ]]+Table28[[#This Row],[     ]]),"")</f>
        <v/>
      </c>
    </row>
    <row r="20" spans="1:8" ht="36" customHeight="1" x14ac:dyDescent="0.25">
      <c r="A20" s="111" t="str">
        <f>+IF('3. CIP'!A12="","",'3. CIP'!A12)</f>
        <v/>
      </c>
      <c r="B20" s="112" t="str">
        <f>+IF('3. CIP'!A12="","",IF('3. CIP'!G12&gt;0,'3. CIP'!C12+'3. CIP'!G$7,IF('3. CIP'!H12&gt;0,'3. CIP'!C12+'3. CIP'!H$7,IF('3. CIP'!I12&gt;0,'3. CIP'!C12+'3. CIP'!I$7,IF('3. CIP'!J12&gt;0,'3. CIP'!C12+'3. CIP'!J$7,IF('3. CIP'!K12&gt;0,'3. CIP'!C12+'3. CIP'!K$7,0))))))</f>
        <v/>
      </c>
      <c r="C20" s="115" t="str">
        <f>+IF('3. CIP'!G12&gt;0,'3. CIP'!G12,IF('3. CIP'!H12&gt;0,'3. CIP'!H12,IF('3. CIP'!I12&gt;0,'3. CIP'!I12,IF('3. CIP'!J12&gt;0,'3. CIP'!J12,IF('3. CIP'!K12&gt;0,'3. CIP'!K12,0)))))</f>
        <v/>
      </c>
      <c r="D20" s="13"/>
      <c r="E20" s="118"/>
      <c r="F20" s="15"/>
      <c r="G20" s="90" t="str">
        <f>+IF(D20&gt;0,IF(Table28[[#This Row],[Standard Approach]]="",IF(Table28[[#This Row],[Adjusted Approach]]="","",IF($H$5&lt;=Table28[[#This Row],[    ]]+Table28[[#This Row],[     ]],Table28[[#This Row],[Adjusted Approach]]/Table28[[#This Row],[      ]],0)),IF($H$5&lt;=Table28[[#This Row],[    ]]+Table28[[#This Row],[     ]],Table28[[#This Row],[Standard Approach]]/Table28[[#This Row],[     ]],0)),"")</f>
        <v/>
      </c>
      <c r="H20" s="91" t="str">
        <f>+IF(B20&gt;0,IF(Table28[[#This Row],[    ]]="","",Table28[[#This Row],[    ]]+Table28[[#This Row],[     ]]),"")</f>
        <v/>
      </c>
    </row>
    <row r="21" spans="1:8" ht="36" customHeight="1" x14ac:dyDescent="0.25">
      <c r="A21" s="107" t="str">
        <f>+IF('3. CIP'!A13="","",'3. CIP'!A13)</f>
        <v/>
      </c>
      <c r="B21" s="108" t="str">
        <f>+IF('3. CIP'!A13="","",IF('3. CIP'!G13&gt;0,'3. CIP'!C13+'3. CIP'!G$7,IF('3. CIP'!H13&gt;0,'3. CIP'!C13+'3. CIP'!H$7,IF('3. CIP'!I13&gt;0,'3. CIP'!C13+'3. CIP'!I$7,IF('3. CIP'!J13&gt;0,'3. CIP'!C13+'3. CIP'!J$7,IF('3. CIP'!K13&gt;0,'3. CIP'!C13+'3. CIP'!K$7,0))))))</f>
        <v/>
      </c>
      <c r="C21" s="115" t="str">
        <f>+IF('3. CIP'!G13&gt;0,'3. CIP'!G13,IF('3. CIP'!H13&gt;0,'3. CIP'!H13,IF('3. CIP'!I13&gt;0,'3. CIP'!I13,IF('3. CIP'!J13&gt;0,'3. CIP'!J13,IF('3. CIP'!K13&gt;0,'3. CIP'!K13,0)))))</f>
        <v/>
      </c>
      <c r="D21" s="13"/>
      <c r="E21" s="117"/>
      <c r="F21" s="17"/>
      <c r="G21" s="92" t="str">
        <f>+IF(D21&gt;0,IF(Table28[[#This Row],[Standard Approach]]="",IF(Table28[[#This Row],[Adjusted Approach]]="","",IF($H$5&lt;=Table28[[#This Row],[    ]]+Table28[[#This Row],[     ]],Table28[[#This Row],[Adjusted Approach]]/Table28[[#This Row],[      ]],0)),IF($H$5&lt;=Table28[[#This Row],[    ]]+Table28[[#This Row],[     ]],Table28[[#This Row],[Standard Approach]]/Table28[[#This Row],[     ]],0)),"")</f>
        <v/>
      </c>
      <c r="H21" s="93" t="str">
        <f>+IF(B21&gt;0,IF(Table28[[#This Row],[    ]]="","",Table28[[#This Row],[    ]]+Table28[[#This Row],[     ]]),"")</f>
        <v/>
      </c>
    </row>
    <row r="22" spans="1:8" ht="36" customHeight="1" x14ac:dyDescent="0.25">
      <c r="A22" s="111" t="str">
        <f>+IF('3. CIP'!A14="","",'3. CIP'!A14)</f>
        <v/>
      </c>
      <c r="B22" s="112" t="str">
        <f>+IF('3. CIP'!A14="","",IF('3. CIP'!G14&gt;0,'3. CIP'!C14+'3. CIP'!G$7,IF('3. CIP'!H14&gt;0,'3. CIP'!C14+'3. CIP'!H$7,IF('3. CIP'!I14&gt;0,'3. CIP'!C14+'3. CIP'!I$7,IF('3. CIP'!J14&gt;0,'3. CIP'!C14+'3. CIP'!J$7,IF('3. CIP'!K14&gt;0,'3. CIP'!C14+'3. CIP'!K$7,0))))))</f>
        <v/>
      </c>
      <c r="C22" s="115" t="str">
        <f>+IF('3. CIP'!G14&gt;0,'3. CIP'!G14,IF('3. CIP'!H14&gt;0,'3. CIP'!H14,IF('3. CIP'!I14&gt;0,'3. CIP'!I14,IF('3. CIP'!J14&gt;0,'3. CIP'!J14,IF('3. CIP'!K14&gt;0,'3. CIP'!K14,0)))))</f>
        <v/>
      </c>
      <c r="D22" s="13"/>
      <c r="E22" s="118"/>
      <c r="F22" s="15"/>
      <c r="G22" s="90" t="str">
        <f>+IF(D22&gt;0,IF(Table28[[#This Row],[Standard Approach]]="",IF(Table28[[#This Row],[Adjusted Approach]]="","",IF($H$5&lt;=Table28[[#This Row],[    ]]+Table28[[#This Row],[     ]],Table28[[#This Row],[Adjusted Approach]]/Table28[[#This Row],[      ]],0)),IF($H$5&lt;=Table28[[#This Row],[    ]]+Table28[[#This Row],[     ]],Table28[[#This Row],[Standard Approach]]/Table28[[#This Row],[     ]],0)),"")</f>
        <v/>
      </c>
      <c r="H22" s="91" t="str">
        <f>+IF(B22&gt;0,IF(Table28[[#This Row],[    ]]="","",Table28[[#This Row],[    ]]+Table28[[#This Row],[     ]]),"")</f>
        <v/>
      </c>
    </row>
    <row r="23" spans="1:8" ht="36" customHeight="1" x14ac:dyDescent="0.25">
      <c r="A23" s="107" t="str">
        <f>+IF('3. CIP'!A15="","",'3. CIP'!A15)</f>
        <v/>
      </c>
      <c r="B23" s="108" t="str">
        <f>+IF('3. CIP'!A15="","",IF('3. CIP'!G15&gt;0,'3. CIP'!C15+'3. CIP'!G$7,IF('3. CIP'!H15&gt;0,'3. CIP'!C15+'3. CIP'!H$7,IF('3. CIP'!I15&gt;0,'3. CIP'!C15+'3. CIP'!I$7,IF('3. CIP'!J15&gt;0,'3. CIP'!C15+'3. CIP'!J$7,IF('3. CIP'!K15&gt;0,'3. CIP'!C15+'3. CIP'!K$7,0))))))</f>
        <v/>
      </c>
      <c r="C23" s="115" t="str">
        <f>+IF('3. CIP'!G15&gt;0,'3. CIP'!G15,IF('3. CIP'!H15&gt;0,'3. CIP'!H15,IF('3. CIP'!I15&gt;0,'3. CIP'!I15,IF('3. CIP'!J15&gt;0,'3. CIP'!J15,IF('3. CIP'!K15&gt;0,'3. CIP'!K15,0)))))</f>
        <v/>
      </c>
      <c r="D23" s="13"/>
      <c r="E23" s="117"/>
      <c r="F23" s="17"/>
      <c r="G23" s="92" t="str">
        <f>+IF(D23&gt;0,IF(Table28[[#This Row],[Standard Approach]]="",IF(Table28[[#This Row],[Adjusted Approach]]="","",IF($H$5&lt;=Table28[[#This Row],[    ]]+Table28[[#This Row],[     ]],Table28[[#This Row],[Adjusted Approach]]/Table28[[#This Row],[      ]],0)),IF($H$5&lt;=Table28[[#This Row],[    ]]+Table28[[#This Row],[     ]],Table28[[#This Row],[Standard Approach]]/Table28[[#This Row],[     ]],0)),"")</f>
        <v/>
      </c>
      <c r="H23" s="93" t="str">
        <f>+IF(B23&gt;0,IF(Table28[[#This Row],[    ]]="","",Table28[[#This Row],[    ]]+Table28[[#This Row],[     ]]),"")</f>
        <v/>
      </c>
    </row>
    <row r="24" spans="1:8" ht="36" customHeight="1" x14ac:dyDescent="0.25">
      <c r="A24" s="111" t="str">
        <f>+IF('3. CIP'!A16="","",'3. CIP'!A16)</f>
        <v/>
      </c>
      <c r="B24" s="112" t="str">
        <f>+IF('3. CIP'!A16="","",IF('3. CIP'!G16&gt;0,'3. CIP'!C16+'3. CIP'!G$7,IF('3. CIP'!H16&gt;0,'3. CIP'!C16+'3. CIP'!H$7,IF('3. CIP'!I16&gt;0,'3. CIP'!C16+'3. CIP'!I$7,IF('3. CIP'!J16&gt;0,'3. CIP'!C16+'3. CIP'!J$7,IF('3. CIP'!K16&gt;0,'3. CIP'!C16+'3. CIP'!K$7,0))))))</f>
        <v/>
      </c>
      <c r="C24" s="115" t="str">
        <f>+IF('3. CIP'!G16&gt;0,'3. CIP'!G16,IF('3. CIP'!H16&gt;0,'3. CIP'!H16,IF('3. CIP'!I16&gt;0,'3. CIP'!I16,IF('3. CIP'!J16&gt;0,'3. CIP'!J16,IF('3. CIP'!K16&gt;0,'3. CIP'!K16,0)))))</f>
        <v/>
      </c>
      <c r="D24" s="13"/>
      <c r="E24" s="118"/>
      <c r="F24" s="15"/>
      <c r="G24" s="90" t="str">
        <f>+IF(D24&gt;0,IF(Table28[[#This Row],[Standard Approach]]="",IF(Table28[[#This Row],[Adjusted Approach]]="","",IF($H$5&lt;=Table28[[#This Row],[    ]]+Table28[[#This Row],[     ]],Table28[[#This Row],[Adjusted Approach]]/Table28[[#This Row],[      ]],0)),IF($H$5&lt;=Table28[[#This Row],[    ]]+Table28[[#This Row],[     ]],Table28[[#This Row],[Standard Approach]]/Table28[[#This Row],[     ]],0)),"")</f>
        <v/>
      </c>
      <c r="H24" s="91" t="str">
        <f>+IF(B24&gt;0,IF(Table28[[#This Row],[    ]]="","",Table28[[#This Row],[    ]]+Table28[[#This Row],[     ]]),"")</f>
        <v/>
      </c>
    </row>
    <row r="25" spans="1:8" ht="36" customHeight="1" x14ac:dyDescent="0.25">
      <c r="A25" s="107" t="str">
        <f>+IF('3. CIP'!A17="","",'3. CIP'!A17)</f>
        <v/>
      </c>
      <c r="B25" s="108" t="str">
        <f>+IF('3. CIP'!A17="","",IF('3. CIP'!G17&gt;0,'3. CIP'!C17+'3. CIP'!G$7,IF('3. CIP'!H17&gt;0,'3. CIP'!C17+'3. CIP'!H$7,IF('3. CIP'!I17&gt;0,'3. CIP'!C17+'3. CIP'!I$7,IF('3. CIP'!J17&gt;0,'3. CIP'!C17+'3. CIP'!J$7,IF('3. CIP'!K17&gt;0,'3. CIP'!C17+'3. CIP'!K$7,0))))))</f>
        <v/>
      </c>
      <c r="C25" s="115" t="str">
        <f>+IF('3. CIP'!G17&gt;0,'3. CIP'!G17,IF('3. CIP'!H17&gt;0,'3. CIP'!H17,IF('3. CIP'!I17&gt;0,'3. CIP'!I17,IF('3. CIP'!J17&gt;0,'3. CIP'!J17,IF('3. CIP'!K17&gt;0,'3. CIP'!K17,0)))))</f>
        <v/>
      </c>
      <c r="D25" s="13"/>
      <c r="E25" s="117"/>
      <c r="F25" s="17"/>
      <c r="G25" s="92" t="str">
        <f>+IF(D25&gt;0,IF(Table28[[#This Row],[Standard Approach]]="",IF(Table28[[#This Row],[Adjusted Approach]]="","",IF($H$5&lt;=Table28[[#This Row],[    ]]+Table28[[#This Row],[     ]],Table28[[#This Row],[Adjusted Approach]]/Table28[[#This Row],[      ]],0)),IF($H$5&lt;=Table28[[#This Row],[    ]]+Table28[[#This Row],[     ]],Table28[[#This Row],[Standard Approach]]/Table28[[#This Row],[     ]],0)),"")</f>
        <v/>
      </c>
      <c r="H25" s="93" t="str">
        <f>+IF(B25&gt;0,IF(Table28[[#This Row],[    ]]="","",Table28[[#This Row],[    ]]+Table28[[#This Row],[     ]]),"")</f>
        <v/>
      </c>
    </row>
    <row r="26" spans="1:8" ht="36" customHeight="1" x14ac:dyDescent="0.25">
      <c r="A26" s="111" t="str">
        <f>+IF('3. CIP'!A18="","",'3. CIP'!A18)</f>
        <v/>
      </c>
      <c r="B26" s="112" t="str">
        <f>+IF('3. CIP'!A18="","",IF('3. CIP'!G18&gt;0,'3. CIP'!C18+'3. CIP'!G$7,IF('3. CIP'!H18&gt;0,'3. CIP'!C18+'3. CIP'!H$7,IF('3. CIP'!I18&gt;0,'3. CIP'!C18+'3. CIP'!I$7,IF('3. CIP'!J18&gt;0,'3. CIP'!C18+'3. CIP'!J$7,IF('3. CIP'!K18&gt;0,'3. CIP'!C18+'3. CIP'!K$7,0))))))</f>
        <v/>
      </c>
      <c r="C26" s="115" t="str">
        <f>+IF('3. CIP'!G18&gt;0,'3. CIP'!G18,IF('3. CIP'!H18&gt;0,'3. CIP'!H18,IF('3. CIP'!I18&gt;0,'3. CIP'!I18,IF('3. CIP'!J18&gt;0,'3. CIP'!J18,IF('3. CIP'!K18&gt;0,'3. CIP'!K18,0)))))</f>
        <v/>
      </c>
      <c r="D26" s="13"/>
      <c r="E26" s="118"/>
      <c r="F26" s="15"/>
      <c r="G26" s="90" t="str">
        <f>+IF(D26&gt;0,IF(Table28[[#This Row],[Standard Approach]]="",IF(Table28[[#This Row],[Adjusted Approach]]="","",IF($H$5&lt;=Table28[[#This Row],[    ]]+Table28[[#This Row],[     ]],Table28[[#This Row],[Adjusted Approach]]/Table28[[#This Row],[      ]],0)),IF($H$5&lt;=Table28[[#This Row],[    ]]+Table28[[#This Row],[     ]],Table28[[#This Row],[Standard Approach]]/Table28[[#This Row],[     ]],0)),"")</f>
        <v/>
      </c>
      <c r="H26" s="91" t="str">
        <f>+IF(B26&gt;0,IF(Table28[[#This Row],[    ]]="","",Table28[[#This Row],[    ]]+Table28[[#This Row],[     ]]),"")</f>
        <v/>
      </c>
    </row>
    <row r="27" spans="1:8" ht="36" customHeight="1" x14ac:dyDescent="0.25">
      <c r="A27" s="107" t="str">
        <f>+IF('3. CIP'!A19="","",'3. CIP'!A19)</f>
        <v/>
      </c>
      <c r="B27" s="108" t="str">
        <f>+IF('3. CIP'!A19="","",IF('3. CIP'!G19&gt;0,'3. CIP'!C19+'3. CIP'!G$7,IF('3. CIP'!H19&gt;0,'3. CIP'!C19+'3. CIP'!H$7,IF('3. CIP'!I19&gt;0,'3. CIP'!C19+'3. CIP'!I$7,IF('3. CIP'!J19&gt;0,'3. CIP'!C19+'3. CIP'!J$7,IF('3. CIP'!K19&gt;0,'3. CIP'!C19+'3. CIP'!K$7,0))))))</f>
        <v/>
      </c>
      <c r="C27" s="115" t="str">
        <f>+IF('3. CIP'!G19&gt;0,'3. CIP'!G19,IF('3. CIP'!H19&gt;0,'3. CIP'!H19,IF('3. CIP'!I19&gt;0,'3. CIP'!I19,IF('3. CIP'!J19&gt;0,'3. CIP'!J19,IF('3. CIP'!K19&gt;0,'3. CIP'!K19,0)))))</f>
        <v/>
      </c>
      <c r="D27" s="13"/>
      <c r="E27" s="117"/>
      <c r="F27" s="17"/>
      <c r="G27" s="92" t="str">
        <f>+IF(D27&gt;0,IF(Table28[[#This Row],[Standard Approach]]="",IF(Table28[[#This Row],[Adjusted Approach]]="","",IF($H$5&lt;=Table28[[#This Row],[    ]]+Table28[[#This Row],[     ]],Table28[[#This Row],[Adjusted Approach]]/Table28[[#This Row],[      ]],0)),IF($H$5&lt;=Table28[[#This Row],[    ]]+Table28[[#This Row],[     ]],Table28[[#This Row],[Standard Approach]]/Table28[[#This Row],[     ]],0)),"")</f>
        <v/>
      </c>
      <c r="H27" s="93" t="str">
        <f>+IF(B27&gt;0,IF(Table28[[#This Row],[    ]]="","",Table28[[#This Row],[    ]]+Table28[[#This Row],[     ]]),"")</f>
        <v/>
      </c>
    </row>
    <row r="28" spans="1:8" ht="36" customHeight="1" x14ac:dyDescent="0.25">
      <c r="A28" s="111" t="str">
        <f>+IF('3. CIP'!A20="","",'3. CIP'!A20)</f>
        <v/>
      </c>
      <c r="B28" s="112" t="str">
        <f>+IF('3. CIP'!A20="","",IF('3. CIP'!G20&gt;0,'3. CIP'!C20+'3. CIP'!G$7,IF('3. CIP'!H20&gt;0,'3. CIP'!C20+'3. CIP'!H$7,IF('3. CIP'!I20&gt;0,'3. CIP'!C20+'3. CIP'!I$7,IF('3. CIP'!J20&gt;0,'3. CIP'!C20+'3. CIP'!J$7,IF('3. CIP'!K20&gt;0,'3. CIP'!C20+'3. CIP'!K$7,0))))))</f>
        <v/>
      </c>
      <c r="C28" s="115" t="str">
        <f>+IF('3. CIP'!G20&gt;0,'3. CIP'!G20,IF('3. CIP'!H20&gt;0,'3. CIP'!H20,IF('3. CIP'!I20&gt;0,'3. CIP'!I20,IF('3. CIP'!J20&gt;0,'3. CIP'!J20,IF('3. CIP'!K20&gt;0,'3. CIP'!K20,0)))))</f>
        <v/>
      </c>
      <c r="D28" s="13"/>
      <c r="E28" s="117"/>
      <c r="F28" s="16"/>
      <c r="G28" s="90" t="str">
        <f>+IF(D28&gt;0,IF(Table28[[#This Row],[Standard Approach]]="",IF(Table28[[#This Row],[Adjusted Approach]]="","",IF($H$5&lt;=Table28[[#This Row],[    ]]+Table28[[#This Row],[     ]],Table28[[#This Row],[Adjusted Approach]]/Table28[[#This Row],[      ]],0)),IF($H$5&lt;=Table28[[#This Row],[    ]]+Table28[[#This Row],[     ]],Table28[[#This Row],[Standard Approach]]/Table28[[#This Row],[     ]],0)),"")</f>
        <v/>
      </c>
      <c r="H28" s="91" t="str">
        <f>+IF(B28&gt;0,IF(Table28[[#This Row],[    ]]="","",Table28[[#This Row],[    ]]+Table28[[#This Row],[     ]]),"")</f>
        <v/>
      </c>
    </row>
    <row r="29" spans="1:8" ht="36" customHeight="1" x14ac:dyDescent="0.25">
      <c r="A29" s="107" t="str">
        <f>+IF('3. CIP'!A21="","",'3. CIP'!A21)</f>
        <v/>
      </c>
      <c r="B29" s="108" t="str">
        <f>+IF('3. CIP'!A21="","",IF('3. CIP'!G21&gt;0,'3. CIP'!C21+'3. CIP'!G$7,IF('3. CIP'!H21&gt;0,'3. CIP'!C21+'3. CIP'!H$7,IF('3. CIP'!I21&gt;0,'3. CIP'!C21+'3. CIP'!I$7,IF('3. CIP'!J21&gt;0,'3. CIP'!C21+'3. CIP'!J$7,IF('3. CIP'!K21&gt;0,'3. CIP'!C21+'3. CIP'!K$7,0))))))</f>
        <v/>
      </c>
      <c r="C29" s="115" t="str">
        <f>+IF('3. CIP'!G21&gt;0,'3. CIP'!G21,IF('3. CIP'!H21&gt;0,'3. CIP'!H21,IF('3. CIP'!I21&gt;0,'3. CIP'!I21,IF('3. CIP'!J21&gt;0,'3. CIP'!J21,IF('3. CIP'!K21&gt;0,'3. CIP'!K21,0)))))</f>
        <v/>
      </c>
      <c r="D29" s="13"/>
      <c r="E29" s="118"/>
      <c r="F29" s="15"/>
      <c r="G29" s="92" t="str">
        <f>+IF(D29&gt;0,IF(Table28[[#This Row],[Standard Approach]]="",IF(Table28[[#This Row],[Adjusted Approach]]="","",IF($H$5&lt;=Table28[[#This Row],[    ]]+Table28[[#This Row],[     ]],Table28[[#This Row],[Adjusted Approach]]/Table28[[#This Row],[      ]],0)),IF($H$5&lt;=Table28[[#This Row],[    ]]+Table28[[#This Row],[     ]],Table28[[#This Row],[Standard Approach]]/Table28[[#This Row],[     ]],0)),"")</f>
        <v/>
      </c>
      <c r="H29" s="93" t="str">
        <f>+IF(B29&gt;0,IF(Table28[[#This Row],[    ]]="","",Table28[[#This Row],[    ]]+Table28[[#This Row],[     ]]),"")</f>
        <v/>
      </c>
    </row>
    <row r="30" spans="1:8" ht="36" customHeight="1" x14ac:dyDescent="0.25">
      <c r="A30" s="111" t="str">
        <f>+IF('3. CIP'!A22="","",'3. CIP'!A22)</f>
        <v/>
      </c>
      <c r="B30" s="112" t="str">
        <f>+IF('3. CIP'!A22="","",IF('3. CIP'!G22&gt;0,'3. CIP'!C22+'3. CIP'!G$7,IF('3. CIP'!H22&gt;0,'3. CIP'!C22+'3. CIP'!H$7,IF('3. CIP'!I22&gt;0,'3. CIP'!C22+'3. CIP'!I$7,IF('3. CIP'!J22&gt;0,'3. CIP'!C22+'3. CIP'!J$7,IF('3. CIP'!K22&gt;0,'3. CIP'!C22+'3. CIP'!K$7,0))))))</f>
        <v/>
      </c>
      <c r="C30" s="115" t="str">
        <f>+IF('3. CIP'!G22&gt;0,'3. CIP'!G22,IF('3. CIP'!H22&gt;0,'3. CIP'!H22,IF('3. CIP'!I22&gt;0,'3. CIP'!I22,IF('3. CIP'!J22&gt;0,'3. CIP'!J22,IF('3. CIP'!K22&gt;0,'3. CIP'!K22,0)))))</f>
        <v/>
      </c>
      <c r="D30" s="13"/>
      <c r="E30" s="118"/>
      <c r="F30" s="15"/>
      <c r="G30" s="90" t="str">
        <f>+IF(D30&gt;0,IF(Table28[[#This Row],[Standard Approach]]="",IF(Table28[[#This Row],[Adjusted Approach]]="","",IF($H$5&lt;=Table28[[#This Row],[    ]]+Table28[[#This Row],[     ]],Table28[[#This Row],[Adjusted Approach]]/Table28[[#This Row],[      ]],0)),IF($H$5&lt;=Table28[[#This Row],[    ]]+Table28[[#This Row],[     ]],Table28[[#This Row],[Standard Approach]]/Table28[[#This Row],[     ]],0)),"")</f>
        <v/>
      </c>
      <c r="H30" s="91" t="str">
        <f>+IF(B30&gt;0,IF(Table28[[#This Row],[    ]]="","",Table28[[#This Row],[    ]]+Table28[[#This Row],[     ]]),"")</f>
        <v/>
      </c>
    </row>
    <row r="31" spans="1:8" ht="36" customHeight="1" x14ac:dyDescent="0.25">
      <c r="A31" s="107" t="str">
        <f>+IF('3. CIP'!A23="","",'3. CIP'!A23)</f>
        <v/>
      </c>
      <c r="B31" s="108" t="str">
        <f>+IF('3. CIP'!A23="","",IF('3. CIP'!G23&gt;0,'3. CIP'!C23+'3. CIP'!G$7,IF('3. CIP'!H23&gt;0,'3. CIP'!C23+'3. CIP'!H$7,IF('3. CIP'!I23&gt;0,'3. CIP'!C23+'3. CIP'!I$7,IF('3. CIP'!J23&gt;0,'3. CIP'!C23+'3. CIP'!J$7,IF('3. CIP'!K23&gt;0,'3. CIP'!C23+'3. CIP'!K$7,0))))))</f>
        <v/>
      </c>
      <c r="C31" s="115" t="str">
        <f>+IF('3. CIP'!G23&gt;0,'3. CIP'!G23,IF('3. CIP'!H23&gt;0,'3. CIP'!H23,IF('3. CIP'!I23&gt;0,'3. CIP'!I23,IF('3. CIP'!J23&gt;0,'3. CIP'!J23,IF('3. CIP'!K23&gt;0,'3. CIP'!K23,0)))))</f>
        <v/>
      </c>
      <c r="D31" s="13"/>
      <c r="E31" s="118"/>
      <c r="F31" s="15"/>
      <c r="G31" s="92" t="str">
        <f>+IF(D31&gt;0,IF(Table28[[#This Row],[Standard Approach]]="",IF(Table28[[#This Row],[Adjusted Approach]]="","",IF($H$5&lt;=Table28[[#This Row],[    ]]+Table28[[#This Row],[     ]],Table28[[#This Row],[Adjusted Approach]]/Table28[[#This Row],[      ]],0)),IF($H$5&lt;=Table28[[#This Row],[    ]]+Table28[[#This Row],[     ]],Table28[[#This Row],[Standard Approach]]/Table28[[#This Row],[     ]],0)),"")</f>
        <v/>
      </c>
      <c r="H31" s="93" t="str">
        <f>+IF(B31&gt;0,IF(Table28[[#This Row],[    ]]="","",Table28[[#This Row],[    ]]+Table28[[#This Row],[     ]]),"")</f>
        <v/>
      </c>
    </row>
    <row r="32" spans="1:8" ht="36" customHeight="1" x14ac:dyDescent="0.25">
      <c r="A32" s="111" t="str">
        <f>+IF('3. CIP'!A24="","",'3. CIP'!A24)</f>
        <v/>
      </c>
      <c r="B32" s="112" t="str">
        <f>+IF('3. CIP'!A24="","",IF('3. CIP'!G24&gt;0,'3. CIP'!C24+'3. CIP'!G$7,IF('3. CIP'!H24&gt;0,'3. CIP'!C24+'3. CIP'!H$7,IF('3. CIP'!I24&gt;0,'3. CIP'!C24+'3. CIP'!I$7,IF('3. CIP'!J24&gt;0,'3. CIP'!C24+'3. CIP'!J$7,IF('3. CIP'!K24&gt;0,'3. CIP'!C24+'3. CIP'!K$7,0))))))</f>
        <v/>
      </c>
      <c r="C32" s="115" t="str">
        <f>+IF('3. CIP'!G24&gt;0,'3. CIP'!G24,IF('3. CIP'!H24&gt;0,'3. CIP'!H24,IF('3. CIP'!I24&gt;0,'3. CIP'!I24,IF('3. CIP'!J24&gt;0,'3. CIP'!J24,IF('3. CIP'!K24&gt;0,'3. CIP'!K24,0)))))</f>
        <v/>
      </c>
      <c r="D32" s="13"/>
      <c r="E32" s="118"/>
      <c r="F32" s="15"/>
      <c r="G32" s="90" t="str">
        <f>+IF(D32&gt;0,IF(Table28[[#This Row],[Standard Approach]]="",IF(Table28[[#This Row],[Adjusted Approach]]="","",IF($H$5&lt;=Table28[[#This Row],[    ]]+Table28[[#This Row],[     ]],Table28[[#This Row],[Adjusted Approach]]/Table28[[#This Row],[      ]],0)),IF($H$5&lt;=Table28[[#This Row],[    ]]+Table28[[#This Row],[     ]],Table28[[#This Row],[Standard Approach]]/Table28[[#This Row],[     ]],0)),"")</f>
        <v/>
      </c>
      <c r="H32" s="91" t="str">
        <f>+IF(B32&gt;0,IF(Table28[[#This Row],[    ]]="","",Table28[[#This Row],[    ]]+Table28[[#This Row],[     ]]),"")</f>
        <v/>
      </c>
    </row>
    <row r="33" spans="1:8" ht="36" customHeight="1" x14ac:dyDescent="0.25">
      <c r="A33" s="107" t="str">
        <f>+IF('3. CIP'!A25="","",'3. CIP'!A25)</f>
        <v/>
      </c>
      <c r="B33" s="108" t="str">
        <f>+IF('3. CIP'!A25="","",IF('3. CIP'!G25&gt;0,'3. CIP'!C25+'3. CIP'!G$7,IF('3. CIP'!H25&gt;0,'3. CIP'!C25+'3. CIP'!H$7,IF('3. CIP'!I25&gt;0,'3. CIP'!C25+'3. CIP'!I$7,IF('3. CIP'!J25&gt;0,'3. CIP'!C25+'3. CIP'!J$7,IF('3. CIP'!K25&gt;0,'3. CIP'!C25+'3. CIP'!K$7,0))))))</f>
        <v/>
      </c>
      <c r="C33" s="115" t="str">
        <f>+IF('3. CIP'!G25&gt;0,'3. CIP'!G25,IF('3. CIP'!H25&gt;0,'3. CIP'!H25,IF('3. CIP'!I25&gt;0,'3. CIP'!I25,IF('3. CIP'!J25&gt;0,'3. CIP'!J25,IF('3. CIP'!K25&gt;0,'3. CIP'!K25,0)))))</f>
        <v/>
      </c>
      <c r="D33" s="13"/>
      <c r="E33" s="118"/>
      <c r="F33" s="14"/>
      <c r="G33" s="92" t="str">
        <f>+IF(D33&gt;0,IF(Table28[[#This Row],[Standard Approach]]="",IF(Table28[[#This Row],[Adjusted Approach]]="","",IF($H$5&lt;=Table28[[#This Row],[    ]]+Table28[[#This Row],[     ]],Table28[[#This Row],[Adjusted Approach]]/Table28[[#This Row],[      ]],0)),IF($H$5&lt;=Table28[[#This Row],[    ]]+Table28[[#This Row],[     ]],Table28[[#This Row],[Standard Approach]]/Table28[[#This Row],[     ]],0)),"")</f>
        <v/>
      </c>
      <c r="H33" s="93" t="str">
        <f>+IF(B33&gt;0,IF(Table28[[#This Row],[    ]]="","",Table28[[#This Row],[    ]]+Table28[[#This Row],[     ]]),"")</f>
        <v/>
      </c>
    </row>
    <row r="34" spans="1:8" ht="36" customHeight="1" x14ac:dyDescent="0.25">
      <c r="A34" s="111" t="str">
        <f>+IF('3. CIP'!A26="","",'3. CIP'!A26)</f>
        <v/>
      </c>
      <c r="B34" s="112" t="str">
        <f>+IF('3. CIP'!A26="","",IF('3. CIP'!G26&gt;0,'3. CIP'!C26+'3. CIP'!G$7,IF('3. CIP'!H26&gt;0,'3. CIP'!C26+'3. CIP'!H$7,IF('3. CIP'!I26&gt;0,'3. CIP'!C26+'3. CIP'!I$7,IF('3. CIP'!J26&gt;0,'3. CIP'!C26+'3. CIP'!J$7,IF('3. CIP'!K26&gt;0,'3. CIP'!C26+'3. CIP'!K$7,0))))))</f>
        <v/>
      </c>
      <c r="C34" s="115" t="str">
        <f>+IF('3. CIP'!G26&gt;0,'3. CIP'!G26,IF('3. CIP'!H26&gt;0,'3. CIP'!H26,IF('3. CIP'!I26&gt;0,'3. CIP'!I26,IF('3. CIP'!J26&gt;0,'3. CIP'!J26,IF('3. CIP'!K26&gt;0,'3. CIP'!K26,0)))))</f>
        <v/>
      </c>
      <c r="D34" s="13"/>
      <c r="E34" s="118"/>
      <c r="F34" s="14"/>
      <c r="G34" s="90" t="str">
        <f>+IF(D34&gt;0,IF(Table28[[#This Row],[Standard Approach]]="",IF(Table28[[#This Row],[Adjusted Approach]]="","",IF($H$5&lt;=Table28[[#This Row],[    ]]+Table28[[#This Row],[     ]],Table28[[#This Row],[Adjusted Approach]]/Table28[[#This Row],[      ]],0)),IF($H$5&lt;=Table28[[#This Row],[    ]]+Table28[[#This Row],[     ]],Table28[[#This Row],[Standard Approach]]/Table28[[#This Row],[     ]],0)),"")</f>
        <v/>
      </c>
      <c r="H34" s="91" t="str">
        <f>+IF(B34&gt;0,IF(Table28[[#This Row],[    ]]="","",Table28[[#This Row],[    ]]+Table28[[#This Row],[     ]]),"")</f>
        <v/>
      </c>
    </row>
    <row r="35" spans="1:8" ht="36" customHeight="1" x14ac:dyDescent="0.25">
      <c r="A35" s="107" t="str">
        <f>+IF('3. CIP'!A27="","",'3. CIP'!A27)</f>
        <v/>
      </c>
      <c r="B35" s="108" t="str">
        <f>+IF('3. CIP'!A27="","",IF('3. CIP'!G27&gt;0,'3. CIP'!C27+'3. CIP'!G$7,IF('3. CIP'!H27&gt;0,'3. CIP'!C27+'3. CIP'!H$7,IF('3. CIP'!I27&gt;0,'3. CIP'!C27+'3. CIP'!I$7,IF('3. CIP'!J27&gt;0,'3. CIP'!C27+'3. CIP'!J$7,IF('3. CIP'!K27&gt;0,'3. CIP'!C27+'3. CIP'!K$7,0))))))</f>
        <v/>
      </c>
      <c r="C35" s="115" t="str">
        <f>+IF('3. CIP'!G27&gt;0,'3. CIP'!G27,IF('3. CIP'!H27&gt;0,'3. CIP'!H27,IF('3. CIP'!I27&gt;0,'3. CIP'!I27,IF('3. CIP'!J27&gt;0,'3. CIP'!J27,IF('3. CIP'!K27&gt;0,'3. CIP'!K27,0)))))</f>
        <v/>
      </c>
      <c r="D35" s="13"/>
      <c r="E35" s="118"/>
      <c r="F35" s="14"/>
      <c r="G35" s="92" t="str">
        <f>+IF(D35&gt;0,IF(Table28[[#This Row],[Standard Approach]]="",IF(Table28[[#This Row],[Adjusted Approach]]="","",IF($H$5&lt;=Table28[[#This Row],[    ]]+Table28[[#This Row],[     ]],Table28[[#This Row],[Adjusted Approach]]/Table28[[#This Row],[      ]],0)),IF($H$5&lt;=Table28[[#This Row],[    ]]+Table28[[#This Row],[     ]],Table28[[#This Row],[Standard Approach]]/Table28[[#This Row],[     ]],0)),"")</f>
        <v/>
      </c>
      <c r="H35" s="93" t="str">
        <f>+IF(B35&gt;0,IF(Table28[[#This Row],[    ]]="","",Table28[[#This Row],[    ]]+Table28[[#This Row],[     ]]),"")</f>
        <v/>
      </c>
    </row>
    <row r="36" spans="1:8" ht="36" customHeight="1" x14ac:dyDescent="0.25">
      <c r="A36" s="111" t="str">
        <f>+IF('3. CIP'!A28="","",'3. CIP'!A28)</f>
        <v/>
      </c>
      <c r="B36" s="112" t="str">
        <f>+IF('3. CIP'!A28="","",IF('3. CIP'!G28&gt;0,'3. CIP'!C28+'3. CIP'!G$7,IF('3. CIP'!H28&gt;0,'3. CIP'!C28+'3. CIP'!H$7,IF('3. CIP'!I28&gt;0,'3. CIP'!C28+'3. CIP'!I$7,IF('3. CIP'!J28&gt;0,'3. CIP'!C28+'3. CIP'!J$7,IF('3. CIP'!K28&gt;0,'3. CIP'!C28+'3. CIP'!K$7,0))))))</f>
        <v/>
      </c>
      <c r="C36" s="115" t="str">
        <f>+IF('3. CIP'!G28&gt;0,'3. CIP'!G28,IF('3. CIP'!H28&gt;0,'3. CIP'!H28,IF('3. CIP'!I28&gt;0,'3. CIP'!I28,IF('3. CIP'!J28&gt;0,'3. CIP'!J28,IF('3. CIP'!K28&gt;0,'3. CIP'!K28,0)))))</f>
        <v/>
      </c>
      <c r="D36" s="13"/>
      <c r="E36" s="118"/>
      <c r="F36" s="14"/>
      <c r="G36" s="90" t="str">
        <f>+IF(D36&gt;0,IF(Table28[[#This Row],[Standard Approach]]="",IF(Table28[[#This Row],[Adjusted Approach]]="","",IF($H$5&lt;=Table28[[#This Row],[    ]]+Table28[[#This Row],[     ]],Table28[[#This Row],[Adjusted Approach]]/Table28[[#This Row],[      ]],0)),IF($H$5&lt;=Table28[[#This Row],[    ]]+Table28[[#This Row],[     ]],Table28[[#This Row],[Standard Approach]]/Table28[[#This Row],[     ]],0)),"")</f>
        <v/>
      </c>
      <c r="H36" s="91" t="str">
        <f>+IF(B36&gt;0,IF(Table28[[#This Row],[    ]]="","",Table28[[#This Row],[    ]]+Table28[[#This Row],[     ]]),"")</f>
        <v/>
      </c>
    </row>
    <row r="37" spans="1:8" ht="36" customHeight="1" x14ac:dyDescent="0.25">
      <c r="A37" s="107" t="str">
        <f>+IF('3. CIP'!A29="","",'3. CIP'!A29)</f>
        <v/>
      </c>
      <c r="B37" s="108" t="str">
        <f>+IF('3. CIP'!A29="","",IF('3. CIP'!G29&gt;0,'3. CIP'!C29+'3. CIP'!G$7,IF('3. CIP'!H29&gt;0,'3. CIP'!C29+'3. CIP'!H$7,IF('3. CIP'!I29&gt;0,'3. CIP'!C29+'3. CIP'!I$7,IF('3. CIP'!J29&gt;0,'3. CIP'!C29+'3. CIP'!J$7,IF('3. CIP'!K29&gt;0,'3. CIP'!C29+'3. CIP'!K$7,0))))))</f>
        <v/>
      </c>
      <c r="C37" s="115" t="str">
        <f>+IF('3. CIP'!G29&gt;0,'3. CIP'!G29,IF('3. CIP'!H29&gt;0,'3. CIP'!H29,IF('3. CIP'!I29&gt;0,'3. CIP'!I29,IF('3. CIP'!J29&gt;0,'3. CIP'!J29,IF('3. CIP'!K29&gt;0,'3. CIP'!K29,0)))))</f>
        <v/>
      </c>
      <c r="D37" s="13"/>
      <c r="E37" s="118"/>
      <c r="F37" s="14"/>
      <c r="G37" s="92" t="str">
        <f>+IF(D37&gt;0,IF(Table28[[#This Row],[Standard Approach]]="",IF(Table28[[#This Row],[Adjusted Approach]]="","",IF($H$5&lt;=Table28[[#This Row],[    ]]+Table28[[#This Row],[     ]],Table28[[#This Row],[Adjusted Approach]]/Table28[[#This Row],[      ]],0)),IF($H$5&lt;=Table28[[#This Row],[    ]]+Table28[[#This Row],[     ]],Table28[[#This Row],[Standard Approach]]/Table28[[#This Row],[     ]],0)),"")</f>
        <v/>
      </c>
      <c r="H37" s="93" t="str">
        <f>+IF(B37&gt;0,IF(Table28[[#This Row],[    ]]="","",Table28[[#This Row],[    ]]+Table28[[#This Row],[     ]]),"")</f>
        <v/>
      </c>
    </row>
    <row r="38" spans="1:8" ht="36" customHeight="1" thickBot="1" x14ac:dyDescent="0.3">
      <c r="A38" s="113" t="str">
        <f>+IF('3. CIP'!A30="","",'3. CIP'!A30)</f>
        <v/>
      </c>
      <c r="B38" s="114" t="str">
        <f>+IF('3. CIP'!A30="","",IF('3. CIP'!G30&gt;0,'3. CIP'!C30+'3. CIP'!G$7,IF('3. CIP'!H30&gt;0,'3. CIP'!C30+'3. CIP'!H$7,IF('3. CIP'!I30&gt;0,'3. CIP'!C30+'3. CIP'!I$7,IF('3. CIP'!J30&gt;0,'3. CIP'!C30+'3. CIP'!J$7,IF('3. CIP'!K30&gt;0,'3. CIP'!C30+'3. CIP'!K$7,0))))))</f>
        <v/>
      </c>
      <c r="C38" s="116" t="str">
        <f>+IF('3. CIP'!G30&gt;0,'3. CIP'!G30,IF('3. CIP'!H30&gt;0,'3. CIP'!H30,IF('3. CIP'!I30&gt;0,'3. CIP'!I30,IF('3. CIP'!J30&gt;0,'3. CIP'!J30,IF('3. CIP'!K30&gt;0,'3. CIP'!K30,0)))))</f>
        <v/>
      </c>
      <c r="D38" s="103"/>
      <c r="E38" s="119"/>
      <c r="F38" s="104"/>
      <c r="G38" s="105" t="str">
        <f>+IF(D38&gt;0,IF(Table28[[#This Row],[Standard Approach]]="",IF(Table28[[#This Row],[Adjusted Approach]]="","",IF($H$5&lt;=Table28[[#This Row],[    ]]+Table28[[#This Row],[     ]],Table28[[#This Row],[Adjusted Approach]]/Table28[[#This Row],[      ]],0)),IF($H$5&lt;=Table28[[#This Row],[    ]]+Table28[[#This Row],[     ]],Table28[[#This Row],[Standard Approach]]/Table28[[#This Row],[     ]],0)),"")</f>
        <v/>
      </c>
      <c r="H38" s="106" t="str">
        <f>+IF(B38&gt;0,IF(Table28[[#This Row],[    ]]="","",Table28[[#This Row],[    ]]+Table28[[#This Row],[     ]]),"")</f>
        <v/>
      </c>
    </row>
    <row r="39" spans="1:8" ht="36" customHeight="1" x14ac:dyDescent="0.25">
      <c r="A39" s="109" t="s">
        <v>37</v>
      </c>
      <c r="B39" s="110"/>
      <c r="C39" s="96"/>
      <c r="D39" s="97"/>
      <c r="E39" s="98"/>
      <c r="F39" s="99"/>
      <c r="G39" s="100">
        <f>SUBTOTAL(109,G17:G38)</f>
        <v>0</v>
      </c>
      <c r="H39" s="101"/>
    </row>
    <row r="40" spans="1:8" ht="23.25" customHeight="1" x14ac:dyDescent="0.25"/>
    <row r="69" spans="4:4" x14ac:dyDescent="0.25">
      <c r="D69" t="s">
        <v>150</v>
      </c>
    </row>
  </sheetData>
  <mergeCells count="6">
    <mergeCell ref="A13:H13"/>
    <mergeCell ref="A9:H9"/>
    <mergeCell ref="B10:H10"/>
    <mergeCell ref="A2:D3"/>
    <mergeCell ref="A14:C14"/>
    <mergeCell ref="G14:H14"/>
  </mergeCells>
  <pageMargins left="0.7" right="0.7" top="0.75" bottom="0.75" header="0.3" footer="0.05"/>
  <pageSetup scale="57" fitToHeight="0" orientation="portrait" r:id="rId1"/>
  <headerFooter>
    <oddFooter>&amp;LRevised 1/28/2020
&amp;R&amp;G</oddFooter>
  </headerFooter>
  <rowBreaks count="1" manualBreakCount="1">
    <brk id="39" max="16383" man="1"/>
  </rowBreaks>
  <drawing r:id="rId2"/>
  <legacyDrawingHF r:id="rId3"/>
  <tableParts count="1">
    <tablePart r:id="rId4"/>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2F3881-7DE2-4A3F-B095-9D1C479DDB6B}">
  <sheetPr>
    <pageSetUpPr fitToPage="1"/>
  </sheetPr>
  <dimension ref="A1:G30"/>
  <sheetViews>
    <sheetView view="pageLayout" topLeftCell="A4" zoomScaleNormal="100" workbookViewId="0">
      <selection activeCell="A18" sqref="A18:E18"/>
    </sheetView>
  </sheetViews>
  <sheetFormatPr defaultColWidth="8.85546875" defaultRowHeight="15" x14ac:dyDescent="0.25"/>
  <cols>
    <col min="1" max="1" width="34.28515625" customWidth="1"/>
    <col min="2" max="2" width="13.5703125" customWidth="1"/>
    <col min="3" max="7" width="20.140625" customWidth="1"/>
  </cols>
  <sheetData>
    <row r="1" spans="1:7" ht="23.25" x14ac:dyDescent="0.35">
      <c r="A1" s="19" t="s">
        <v>174</v>
      </c>
      <c r="B1" s="19"/>
      <c r="G1" t="s">
        <v>161</v>
      </c>
    </row>
    <row r="2" spans="1:7" ht="17.25" customHeight="1" x14ac:dyDescent="0.25">
      <c r="A2" s="32" t="s">
        <v>30</v>
      </c>
      <c r="B2" s="32"/>
      <c r="F2" s="20" t="s">
        <v>16</v>
      </c>
      <c r="G2" s="40" t="s">
        <v>160</v>
      </c>
    </row>
    <row r="3" spans="1:7" ht="17.25" customHeight="1" x14ac:dyDescent="0.25">
      <c r="A3" s="32" t="s">
        <v>128</v>
      </c>
      <c r="B3" s="32"/>
      <c r="G3" s="21"/>
    </row>
    <row r="4" spans="1:7" ht="17.25" customHeight="1" x14ac:dyDescent="0.25">
      <c r="G4" s="21"/>
    </row>
    <row r="5" spans="1:7" x14ac:dyDescent="0.25">
      <c r="A5" s="31" t="s">
        <v>31</v>
      </c>
      <c r="B5" s="31"/>
    </row>
    <row r="6" spans="1:7" x14ac:dyDescent="0.25">
      <c r="A6" s="31"/>
      <c r="B6" s="87" t="s">
        <v>178</v>
      </c>
      <c r="D6" s="30" t="s">
        <v>24</v>
      </c>
      <c r="E6" s="30" t="s">
        <v>131</v>
      </c>
    </row>
    <row r="7" spans="1:7" x14ac:dyDescent="0.25">
      <c r="A7" s="6" t="s">
        <v>22</v>
      </c>
      <c r="B7" s="84" t="s">
        <v>176</v>
      </c>
      <c r="D7" s="88"/>
      <c r="E7" s="89"/>
    </row>
    <row r="8" spans="1:7" x14ac:dyDescent="0.25">
      <c r="A8" s="6" t="s">
        <v>23</v>
      </c>
      <c r="B8" s="84" t="s">
        <v>177</v>
      </c>
      <c r="D8" s="88"/>
      <c r="E8" s="89"/>
    </row>
    <row r="9" spans="1:7" x14ac:dyDescent="0.25">
      <c r="A9" s="6" t="s">
        <v>25</v>
      </c>
      <c r="B9" s="84" t="s">
        <v>25</v>
      </c>
      <c r="D9" s="88"/>
      <c r="E9" s="89"/>
    </row>
    <row r="10" spans="1:7" x14ac:dyDescent="0.25">
      <c r="A10" s="6"/>
      <c r="B10" s="6"/>
      <c r="D10" s="21"/>
      <c r="E10" s="21"/>
    </row>
    <row r="11" spans="1:7" x14ac:dyDescent="0.25">
      <c r="A11" s="25" t="s">
        <v>190</v>
      </c>
      <c r="B11" s="25"/>
      <c r="D11" s="21"/>
      <c r="E11" s="21"/>
    </row>
    <row r="12" spans="1:7" x14ac:dyDescent="0.25">
      <c r="A12" s="25" t="s">
        <v>27</v>
      </c>
      <c r="B12" s="25"/>
      <c r="D12" s="21"/>
      <c r="E12" s="1" t="s">
        <v>26</v>
      </c>
    </row>
    <row r="13" spans="1:7" ht="15.75" thickBot="1" x14ac:dyDescent="0.3">
      <c r="A13" s="25"/>
      <c r="B13" s="25"/>
      <c r="D13" s="21"/>
      <c r="E13" s="1"/>
    </row>
    <row r="14" spans="1:7" ht="15.75" thickBot="1" x14ac:dyDescent="0.3">
      <c r="A14" s="25" t="s">
        <v>35</v>
      </c>
      <c r="B14" s="25"/>
      <c r="C14" s="38">
        <f>+'4. New Asset Inventory'!H5</f>
        <v>2020</v>
      </c>
      <c r="D14" s="53">
        <f>+C14+1</f>
        <v>2021</v>
      </c>
      <c r="E14" s="53">
        <f t="shared" ref="E14:G14" si="0">+D14+1</f>
        <v>2022</v>
      </c>
      <c r="F14" s="53">
        <f t="shared" si="0"/>
        <v>2023</v>
      </c>
      <c r="G14" s="53">
        <f t="shared" si="0"/>
        <v>2024</v>
      </c>
    </row>
    <row r="15" spans="1:7" x14ac:dyDescent="0.25">
      <c r="A15" s="25"/>
      <c r="B15" s="25"/>
      <c r="D15" s="21"/>
      <c r="E15" s="1"/>
    </row>
    <row r="16" spans="1:7" x14ac:dyDescent="0.25">
      <c r="A16" s="25" t="s">
        <v>48</v>
      </c>
      <c r="B16" s="25"/>
      <c r="D16" s="21"/>
      <c r="E16" s="1"/>
    </row>
    <row r="17" spans="1:7" x14ac:dyDescent="0.25">
      <c r="A17" s="4" t="s">
        <v>222</v>
      </c>
      <c r="B17" s="4"/>
    </row>
    <row r="18" spans="1:7" ht="15.75" thickBot="1" x14ac:dyDescent="0.3">
      <c r="A18" s="196" t="s">
        <v>180</v>
      </c>
      <c r="B18" s="196"/>
      <c r="C18" s="196"/>
      <c r="D18" s="196"/>
      <c r="E18" s="196"/>
      <c r="F18" s="197" t="s">
        <v>179</v>
      </c>
      <c r="G18" s="197"/>
    </row>
    <row r="19" spans="1:7" ht="45.75" thickBot="1" x14ac:dyDescent="0.3">
      <c r="A19" s="22" t="s">
        <v>19</v>
      </c>
      <c r="B19" s="22" t="s">
        <v>138</v>
      </c>
      <c r="C19" s="23" t="s">
        <v>28</v>
      </c>
      <c r="D19" s="23" t="s">
        <v>120</v>
      </c>
      <c r="E19" s="24" t="s">
        <v>181</v>
      </c>
      <c r="F19" s="26" t="s">
        <v>191</v>
      </c>
      <c r="G19" s="23" t="s">
        <v>29</v>
      </c>
    </row>
    <row r="20" spans="1:7" ht="21.75" customHeight="1" x14ac:dyDescent="0.25">
      <c r="A20" s="12"/>
      <c r="B20" s="12"/>
      <c r="C20" s="7"/>
      <c r="D20" s="39"/>
      <c r="E20" s="9"/>
      <c r="F20" s="81" t="str">
        <f>IF(E20="","",IF(D20&gt;0,IF(E20=B$7,-PPMT($E$7,1,$D$7,Table245[[#This Row],[Estimated Cost ($)]]),IF(E20=B$8,-PPMT($E$8,1,$D$8,Table245[[#This Row],[Estimated Cost ($)]]),IF(E20=B$9,-PPMT($E$9,1,$D$9,Table245[[#This Row],[Estimated Cost ($)]])))),""))</f>
        <v/>
      </c>
      <c r="G20" s="82" t="str">
        <f>+IF(Table245[[#This Row],[Year of Construction]]&gt;0,Table245[[#This Row],[Year of Construction]]+1,"")</f>
        <v/>
      </c>
    </row>
    <row r="21" spans="1:7" ht="21.75" customHeight="1" x14ac:dyDescent="0.25">
      <c r="A21" s="8"/>
      <c r="B21" s="8"/>
      <c r="C21" s="7"/>
      <c r="D21" s="39"/>
      <c r="E21" s="9"/>
      <c r="F21" s="78" t="str">
        <f>IF(E21="","",IF(D21&gt;0,IF(E21=B$7,-PPMT($E$7,1,$D$7,Table245[[#This Row],[Estimated Cost ($)]]),IF(E21=B$8,-PPMT($E$8,1,$D$8,Table245[[#This Row],[Estimated Cost ($)]]),IF(E21=B$9,-PPMT($E$9,1,$D$9,Table245[[#This Row],[Estimated Cost ($)]])))),""))</f>
        <v/>
      </c>
      <c r="G21" s="79" t="str">
        <f>+IF(Table245[[#This Row],[Year of Construction]]&gt;0,Table245[[#This Row],[Year of Construction]]+1,"")</f>
        <v/>
      </c>
    </row>
    <row r="22" spans="1:7" ht="21.75" customHeight="1" x14ac:dyDescent="0.25">
      <c r="A22" s="8"/>
      <c r="B22" s="8"/>
      <c r="C22" s="7"/>
      <c r="D22" s="39"/>
      <c r="E22" s="9"/>
      <c r="F22" s="81" t="str">
        <f>IF(E22="","",IF(D22&gt;0,IF(E22=B$7,-PPMT($E$7,1,$D$7,Table245[[#This Row],[Estimated Cost ($)]]),IF(E22=B$8,-PPMT($E$8,1,$D$8,Table245[[#This Row],[Estimated Cost ($)]]),IF(E22=B$9,-PPMT($E$9,1,$D$9,Table245[[#This Row],[Estimated Cost ($)]])))),""))</f>
        <v/>
      </c>
      <c r="G22" s="83" t="str">
        <f>+IF(Table245[[#This Row],[Year of Construction]]&gt;0,Table245[[#This Row],[Year of Construction]]+1,"")</f>
        <v/>
      </c>
    </row>
    <row r="23" spans="1:7" ht="21.75" customHeight="1" x14ac:dyDescent="0.25">
      <c r="A23" s="8"/>
      <c r="B23" s="8"/>
      <c r="C23" s="7"/>
      <c r="D23" s="39"/>
      <c r="E23" s="9"/>
      <c r="F23" s="78" t="str">
        <f>IF(E23="","",IF(D23&gt;0,IF(E23=B$7,-PPMT($E$7,1,$D$7,Table245[[#This Row],[Estimated Cost ($)]]),IF(E23=B$8,-PPMT($E$8,1,$D$8,Table245[[#This Row],[Estimated Cost ($)]]),IF(E23=B$9,-PPMT($E$9,1,$D$9,Table245[[#This Row],[Estimated Cost ($)]])))),""))</f>
        <v/>
      </c>
      <c r="G23" s="79" t="str">
        <f>+IF(Table245[[#This Row],[Year of Construction]]&gt;0,Table245[[#This Row],[Year of Construction]]+1,"")</f>
        <v/>
      </c>
    </row>
    <row r="24" spans="1:7" ht="21.75" customHeight="1" x14ac:dyDescent="0.25">
      <c r="A24" s="8"/>
      <c r="B24" s="8"/>
      <c r="C24" s="7"/>
      <c r="D24" s="39"/>
      <c r="E24" s="9"/>
      <c r="F24" s="81" t="str">
        <f>IF(E24="","",IF(D24&gt;0,IF(E24=B$7,-PPMT($E$7,1,$D$7,Table245[[#This Row],[Estimated Cost ($)]]),IF(E24=B$8,-PPMT($E$8,1,$D$8,Table245[[#This Row],[Estimated Cost ($)]]),IF(E24=B$9,-PPMT($E$9,1,$D$9,Table245[[#This Row],[Estimated Cost ($)]])))),""))</f>
        <v/>
      </c>
      <c r="G24" s="83" t="str">
        <f>+IF(Table245[[#This Row],[Year of Construction]]&gt;0,Table245[[#This Row],[Year of Construction]]+1,"")</f>
        <v/>
      </c>
    </row>
    <row r="25" spans="1:7" ht="21.75" customHeight="1" x14ac:dyDescent="0.25">
      <c r="A25" s="8"/>
      <c r="B25" s="8"/>
      <c r="C25" s="7"/>
      <c r="D25" s="39"/>
      <c r="E25" s="9"/>
      <c r="F25" s="78" t="str">
        <f>IF(E25="","",IF(D25&gt;0,IF(E25=B$7,-PPMT($E$7,1,$D$7,Table245[[#This Row],[Estimated Cost ($)]]),IF(E25=B$8,-PPMT($E$8,1,$D$8,Table245[[#This Row],[Estimated Cost ($)]]),IF(E25=B$9,-PPMT($E$9,1,$D$9,Table245[[#This Row],[Estimated Cost ($)]])))),""))</f>
        <v/>
      </c>
      <c r="G25" s="79" t="str">
        <f>+IF(Table245[[#This Row],[Year of Construction]]&gt;0,Table245[[#This Row],[Year of Construction]]+1,"")</f>
        <v/>
      </c>
    </row>
    <row r="26" spans="1:7" ht="21.75" customHeight="1" x14ac:dyDescent="0.25">
      <c r="A26" s="8"/>
      <c r="B26" s="8"/>
      <c r="C26" s="7"/>
      <c r="D26" s="39"/>
      <c r="E26" s="7"/>
      <c r="F26" s="81" t="str">
        <f>IF(E26="","",IF(D26&gt;0,IF(E26=B$7,-PPMT($E$7,1,$D$7,Table245[[#This Row],[Estimated Cost ($)]]),IF(E26=B$8,-PPMT($E$8,1,$D$8,Table245[[#This Row],[Estimated Cost ($)]]),IF(E26=B$9,-PPMT($E$9,1,$D$9,Table245[[#This Row],[Estimated Cost ($)]])))),""))</f>
        <v/>
      </c>
      <c r="G26" s="83" t="str">
        <f>+IF(Table245[[#This Row],[Year of Construction]]&gt;0,Table245[[#This Row],[Year of Construction]]+1,"")</f>
        <v/>
      </c>
    </row>
    <row r="27" spans="1:7" ht="21.75" customHeight="1" thickBot="1" x14ac:dyDescent="0.3">
      <c r="A27" s="8"/>
      <c r="B27" s="8"/>
      <c r="C27" s="7"/>
      <c r="D27" s="39"/>
      <c r="E27" s="9"/>
      <c r="F27" s="78" t="str">
        <f>IF(E27="","",IF(D27&gt;0,IF(E27=B$7,-PPMT($E$7,1,$D$7,Table245[[#This Row],[Estimated Cost ($)]]),IF(E27=B$8,-PPMT($E$8,1,$D$8,Table245[[#This Row],[Estimated Cost ($)]]),IF(E27=B$9,-PPMT($E$9,1,$D$9,Table245[[#This Row],[Estimated Cost ($)]])))),""))</f>
        <v/>
      </c>
      <c r="G27" s="80" t="str">
        <f>+IF(Table245[[#This Row],[Year of Construction]]&gt;0,Table245[[#This Row],[Year of Construction]]+1,"")</f>
        <v/>
      </c>
    </row>
    <row r="28" spans="1:7" ht="33.75" customHeight="1" x14ac:dyDescent="0.25">
      <c r="A28" s="26"/>
      <c r="B28" s="26"/>
      <c r="C28" s="26" t="s">
        <v>43</v>
      </c>
      <c r="D28" s="26" t="s">
        <v>44</v>
      </c>
      <c r="E28" s="26" t="s">
        <v>45</v>
      </c>
      <c r="F28" s="26" t="s">
        <v>46</v>
      </c>
      <c r="G28" s="26" t="s">
        <v>47</v>
      </c>
    </row>
    <row r="29" spans="1:7" ht="21.75" customHeight="1" x14ac:dyDescent="0.25">
      <c r="A29" s="33" t="s">
        <v>42</v>
      </c>
      <c r="B29" s="52"/>
      <c r="C29" s="85">
        <f>+SUMIF($G20:$G27,C$14,$F20:$F27)</f>
        <v>0</v>
      </c>
      <c r="D29" s="85">
        <f t="shared" ref="D29" si="1">+SUMIF($G20:$G27,D$14,$F20:$F27)</f>
        <v>0</v>
      </c>
      <c r="E29" s="85">
        <f>+SUMIF($G20:$G27,"&lt;="&amp;E$14,$F20:$F27)</f>
        <v>0</v>
      </c>
      <c r="F29" s="85">
        <f t="shared" ref="F29:G29" si="2">+SUMIF($G20:$G27,"&lt;="&amp;F$14,$F20:$F27)</f>
        <v>0</v>
      </c>
      <c r="G29" s="85">
        <f t="shared" si="2"/>
        <v>0</v>
      </c>
    </row>
    <row r="30" spans="1:7" x14ac:dyDescent="0.25">
      <c r="C30" s="42">
        <f>+C14</f>
        <v>2020</v>
      </c>
      <c r="D30" s="42">
        <f>+C30+1</f>
        <v>2021</v>
      </c>
      <c r="E30" s="42">
        <f t="shared" ref="E30:G30" si="3">+D30+1</f>
        <v>2022</v>
      </c>
      <c r="F30" s="42">
        <f t="shared" si="3"/>
        <v>2023</v>
      </c>
      <c r="G30" s="42">
        <f t="shared" si="3"/>
        <v>2024</v>
      </c>
    </row>
  </sheetData>
  <mergeCells count="2">
    <mergeCell ref="A18:E18"/>
    <mergeCell ref="F18:G18"/>
  </mergeCells>
  <pageMargins left="0.7" right="0.7" top="0.75" bottom="0.75" header="0.3" footer="0.05"/>
  <pageSetup scale="82" fitToHeight="0" orientation="landscape" r:id="rId1"/>
  <headerFooter>
    <oddFooter>&amp;LRevised 1/28/2020&amp;R&amp;G</oddFooter>
  </headerFooter>
  <drawing r:id="rId2"/>
  <legacyDrawingHF r:id="rId3"/>
  <tableParts count="1">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035BC3-C838-441E-9DF4-EFA6849A60E8}">
  <sheetPr>
    <pageSetUpPr fitToPage="1"/>
  </sheetPr>
  <dimension ref="A1:I25"/>
  <sheetViews>
    <sheetView view="pageLayout" zoomScaleNormal="100" workbookViewId="0">
      <selection activeCell="A22" sqref="A22:J32"/>
    </sheetView>
  </sheetViews>
  <sheetFormatPr defaultColWidth="8.85546875" defaultRowHeight="15" x14ac:dyDescent="0.25"/>
  <cols>
    <col min="1" max="1" width="30.7109375" customWidth="1"/>
    <col min="2" max="2" width="16.42578125" customWidth="1"/>
    <col min="3" max="3" width="16.7109375" customWidth="1"/>
    <col min="4" max="9" width="18.7109375" customWidth="1"/>
  </cols>
  <sheetData>
    <row r="1" spans="1:9" ht="23.25" x14ac:dyDescent="0.35">
      <c r="A1" s="19" t="s">
        <v>197</v>
      </c>
      <c r="B1" s="19"/>
      <c r="I1" t="s">
        <v>15</v>
      </c>
    </row>
    <row r="2" spans="1:9" ht="17.25" customHeight="1" x14ac:dyDescent="0.25">
      <c r="A2" s="32" t="s">
        <v>32</v>
      </c>
      <c r="B2" s="32"/>
      <c r="H2" s="20" t="s">
        <v>16</v>
      </c>
      <c r="I2" s="21" t="s">
        <v>17</v>
      </c>
    </row>
    <row r="3" spans="1:9" ht="17.25" customHeight="1" x14ac:dyDescent="0.25">
      <c r="A3" s="32" t="s">
        <v>33</v>
      </c>
      <c r="B3" s="32"/>
      <c r="I3" s="21"/>
    </row>
    <row r="4" spans="1:9" ht="15.75" thickBot="1" x14ac:dyDescent="0.3">
      <c r="A4" s="6"/>
      <c r="B4" s="6"/>
      <c r="D4" s="21"/>
    </row>
    <row r="5" spans="1:9" ht="15.75" thickBot="1" x14ac:dyDescent="0.3">
      <c r="A5" s="25" t="s">
        <v>35</v>
      </c>
      <c r="B5" s="25"/>
      <c r="C5" s="38">
        <f>+'5. Future Debt'!C14</f>
        <v>2020</v>
      </c>
      <c r="D5" s="47">
        <f>+C5+1</f>
        <v>2021</v>
      </c>
      <c r="E5" s="47">
        <f t="shared" ref="E5:G5" si="0">+D5+1</f>
        <v>2022</v>
      </c>
      <c r="F5" s="47">
        <f t="shared" si="0"/>
        <v>2023</v>
      </c>
      <c r="G5" s="47">
        <f t="shared" si="0"/>
        <v>2024</v>
      </c>
    </row>
    <row r="6" spans="1:9" x14ac:dyDescent="0.25">
      <c r="A6" s="25"/>
      <c r="B6" s="25"/>
      <c r="D6" s="21"/>
    </row>
    <row r="7" spans="1:9" x14ac:dyDescent="0.25">
      <c r="A7" s="25" t="s">
        <v>189</v>
      </c>
      <c r="B7" s="25"/>
      <c r="D7" s="21"/>
    </row>
    <row r="8" spans="1:9" ht="15.75" thickBot="1" x14ac:dyDescent="0.3">
      <c r="A8" s="198" t="s">
        <v>180</v>
      </c>
      <c r="B8" s="198"/>
      <c r="C8" s="198"/>
      <c r="D8" s="198"/>
      <c r="E8" s="198"/>
      <c r="F8" s="198"/>
      <c r="G8" s="198"/>
      <c r="H8" s="198"/>
      <c r="I8" s="198"/>
    </row>
    <row r="9" spans="1:9" ht="30" x14ac:dyDescent="0.25">
      <c r="A9" s="22" t="s">
        <v>19</v>
      </c>
      <c r="B9" s="22" t="s">
        <v>138</v>
      </c>
      <c r="C9" s="23" t="s">
        <v>34</v>
      </c>
      <c r="D9" s="23" t="s">
        <v>36</v>
      </c>
      <c r="E9" s="26" t="s">
        <v>192</v>
      </c>
      <c r="F9" s="26" t="s">
        <v>193</v>
      </c>
      <c r="G9" s="26" t="s">
        <v>194</v>
      </c>
      <c r="H9" s="26" t="s">
        <v>195</v>
      </c>
      <c r="I9" s="26" t="s">
        <v>196</v>
      </c>
    </row>
    <row r="10" spans="1:9" ht="30" customHeight="1" x14ac:dyDescent="0.25">
      <c r="A10" s="12"/>
      <c r="B10" s="12"/>
      <c r="C10" s="7"/>
      <c r="D10" s="7"/>
      <c r="E10" s="44"/>
      <c r="F10" s="44"/>
      <c r="G10" s="45"/>
      <c r="H10" s="45"/>
      <c r="I10" s="45"/>
    </row>
    <row r="11" spans="1:9" ht="30" customHeight="1" x14ac:dyDescent="0.25">
      <c r="A11" s="8"/>
      <c r="B11" s="8"/>
      <c r="C11" s="7"/>
      <c r="D11" s="7"/>
      <c r="E11" s="44"/>
      <c r="F11" s="44"/>
      <c r="G11" s="44"/>
      <c r="H11" s="44"/>
      <c r="I11" s="44"/>
    </row>
    <row r="12" spans="1:9" ht="30" customHeight="1" x14ac:dyDescent="0.25">
      <c r="A12" s="8"/>
      <c r="B12" s="8"/>
      <c r="C12" s="7"/>
      <c r="D12" s="7"/>
      <c r="E12" s="44"/>
      <c r="F12" s="44"/>
      <c r="G12" s="44"/>
      <c r="H12" s="44"/>
      <c r="I12" s="46"/>
    </row>
    <row r="13" spans="1:9" ht="30" customHeight="1" x14ac:dyDescent="0.25">
      <c r="A13" s="8"/>
      <c r="B13" s="8"/>
      <c r="C13" s="7"/>
      <c r="D13" s="7"/>
      <c r="E13" s="44"/>
      <c r="F13" s="44"/>
      <c r="G13" s="44"/>
      <c r="H13" s="44"/>
      <c r="I13" s="44"/>
    </row>
    <row r="14" spans="1:9" ht="30" customHeight="1" x14ac:dyDescent="0.25">
      <c r="A14" s="8"/>
      <c r="B14" s="8"/>
      <c r="C14" s="7"/>
      <c r="D14" s="7"/>
      <c r="E14" s="44"/>
      <c r="F14" s="44"/>
      <c r="G14" s="44"/>
      <c r="H14" s="44"/>
      <c r="I14" s="44"/>
    </row>
    <row r="15" spans="1:9" ht="30" customHeight="1" x14ac:dyDescent="0.25">
      <c r="A15" s="8"/>
      <c r="B15" s="8"/>
      <c r="C15" s="7"/>
      <c r="D15" s="7"/>
      <c r="E15" s="44"/>
      <c r="F15" s="44"/>
      <c r="G15" s="44"/>
      <c r="H15" s="44"/>
      <c r="I15" s="44"/>
    </row>
    <row r="16" spans="1:9" ht="30" customHeight="1" x14ac:dyDescent="0.25">
      <c r="A16" s="8"/>
      <c r="B16" s="8"/>
      <c r="C16" s="7"/>
      <c r="D16" s="7"/>
      <c r="E16" s="44"/>
      <c r="F16" s="44"/>
      <c r="G16" s="44"/>
      <c r="H16" s="44"/>
      <c r="I16" s="44"/>
    </row>
    <row r="17" spans="1:9" ht="30" customHeight="1" x14ac:dyDescent="0.25">
      <c r="A17" s="8"/>
      <c r="B17" s="8"/>
      <c r="C17" s="7"/>
      <c r="D17" s="7"/>
      <c r="E17" s="44"/>
      <c r="F17" s="44"/>
      <c r="G17" s="44"/>
      <c r="H17" s="44"/>
      <c r="I17" s="44"/>
    </row>
    <row r="18" spans="1:9" ht="30" customHeight="1" x14ac:dyDescent="0.25">
      <c r="A18" s="8"/>
      <c r="B18" s="8"/>
      <c r="C18" s="7"/>
      <c r="D18" s="7"/>
      <c r="E18" s="44"/>
      <c r="F18" s="44"/>
      <c r="G18" s="44"/>
      <c r="H18" s="44"/>
      <c r="I18" s="44"/>
    </row>
    <row r="19" spans="1:9" ht="30" customHeight="1" x14ac:dyDescent="0.25">
      <c r="A19" s="8"/>
      <c r="B19" s="8"/>
      <c r="C19" s="7"/>
      <c r="D19" s="7"/>
      <c r="E19" s="44"/>
      <c r="F19" s="44"/>
      <c r="G19" s="44"/>
      <c r="H19" s="44"/>
      <c r="I19" s="44"/>
    </row>
    <row r="20" spans="1:9" ht="30" customHeight="1" x14ac:dyDescent="0.25">
      <c r="A20" s="8"/>
      <c r="B20" s="8"/>
      <c r="C20" s="7"/>
      <c r="D20" s="7"/>
      <c r="E20" s="44"/>
      <c r="F20" s="44"/>
      <c r="G20" s="44"/>
      <c r="H20" s="44"/>
      <c r="I20" s="44"/>
    </row>
    <row r="21" spans="1:9" ht="30" customHeight="1" x14ac:dyDescent="0.25">
      <c r="A21" s="8"/>
      <c r="B21" s="8"/>
      <c r="C21" s="7"/>
      <c r="D21" s="7"/>
      <c r="E21" s="44"/>
      <c r="F21" s="44"/>
      <c r="G21" s="44"/>
      <c r="H21" s="44"/>
      <c r="I21" s="44"/>
    </row>
    <row r="22" spans="1:9" ht="30" customHeight="1" x14ac:dyDescent="0.25">
      <c r="A22" s="10"/>
      <c r="B22" s="10"/>
      <c r="C22" s="11"/>
      <c r="D22" s="11"/>
      <c r="E22" s="44"/>
      <c r="F22" s="44"/>
      <c r="G22" s="44"/>
      <c r="H22" s="44"/>
      <c r="I22" s="44"/>
    </row>
    <row r="23" spans="1:9" ht="30" customHeight="1" x14ac:dyDescent="0.25">
      <c r="A23" s="10"/>
      <c r="B23" s="10"/>
      <c r="C23" s="11"/>
      <c r="D23" s="11"/>
      <c r="E23" s="44"/>
      <c r="F23" s="44"/>
      <c r="G23" s="44"/>
      <c r="H23" s="44"/>
      <c r="I23" s="44"/>
    </row>
    <row r="24" spans="1:9" ht="30" customHeight="1" x14ac:dyDescent="0.25">
      <c r="A24" s="10"/>
      <c r="B24" s="10"/>
      <c r="C24" s="11"/>
      <c r="D24" s="11"/>
      <c r="E24" s="44"/>
      <c r="F24" s="44"/>
      <c r="G24" s="44"/>
      <c r="H24" s="44"/>
      <c r="I24" s="44"/>
    </row>
    <row r="25" spans="1:9" ht="30" customHeight="1" x14ac:dyDescent="0.25">
      <c r="A25" s="33" t="s">
        <v>37</v>
      </c>
      <c r="B25" s="33"/>
      <c r="C25" s="11"/>
      <c r="D25" s="11"/>
      <c r="E25" s="43">
        <f>SUBTOTAL(109,E10:E24)</f>
        <v>0</v>
      </c>
      <c r="F25" s="43">
        <f t="shared" ref="F25:I25" si="1">SUBTOTAL(109,F10:F24)</f>
        <v>0</v>
      </c>
      <c r="G25" s="43">
        <f t="shared" si="1"/>
        <v>0</v>
      </c>
      <c r="H25" s="43">
        <f t="shared" si="1"/>
        <v>0</v>
      </c>
      <c r="I25" s="43">
        <f t="shared" si="1"/>
        <v>0</v>
      </c>
    </row>
  </sheetData>
  <mergeCells count="1">
    <mergeCell ref="A8:I8"/>
  </mergeCells>
  <pageMargins left="0.7" right="0.7" top="0.75" bottom="0.75" header="0.3" footer="0.05"/>
  <pageSetup scale="69" fitToHeight="0" orientation="landscape" r:id="rId1"/>
  <headerFooter>
    <oddFooter>&amp;LRevised 1/28/2020&amp;R&amp;G</oddFooter>
  </headerFooter>
  <drawing r:id="rId2"/>
  <legacyDrawingHF r:id="rId3"/>
  <tableParts count="1">
    <tablePart r:id="rId4"/>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5A811D-A235-46B4-BFDF-04B6F2ECF4B3}">
  <sheetPr>
    <pageSetUpPr fitToPage="1"/>
  </sheetPr>
  <dimension ref="A1:F16"/>
  <sheetViews>
    <sheetView view="pageLayout" topLeftCell="A13" zoomScaleNormal="100" workbookViewId="0">
      <selection activeCell="A40" sqref="A40"/>
    </sheetView>
  </sheetViews>
  <sheetFormatPr defaultColWidth="8.85546875" defaultRowHeight="15" x14ac:dyDescent="0.25"/>
  <cols>
    <col min="1" max="1" width="72.42578125" customWidth="1"/>
    <col min="2" max="6" width="18.7109375" customWidth="1"/>
  </cols>
  <sheetData>
    <row r="1" spans="1:6" ht="23.25" x14ac:dyDescent="0.35">
      <c r="A1" s="19" t="s">
        <v>198</v>
      </c>
      <c r="F1" t="s">
        <v>15</v>
      </c>
    </row>
    <row r="2" spans="1:6" ht="23.25" x14ac:dyDescent="0.35">
      <c r="A2" s="19" t="s">
        <v>204</v>
      </c>
      <c r="E2" s="20" t="s">
        <v>16</v>
      </c>
      <c r="F2" s="40" t="s">
        <v>17</v>
      </c>
    </row>
    <row r="3" spans="1:6" ht="17.25" customHeight="1" x14ac:dyDescent="0.25">
      <c r="A3" s="32" t="s">
        <v>49</v>
      </c>
    </row>
    <row r="4" spans="1:6" ht="17.25" customHeight="1" x14ac:dyDescent="0.25">
      <c r="A4" s="32" t="s">
        <v>50</v>
      </c>
      <c r="F4" s="21"/>
    </row>
    <row r="5" spans="1:6" ht="15.75" thickBot="1" x14ac:dyDescent="0.3">
      <c r="A5" s="6"/>
    </row>
    <row r="6" spans="1:6" ht="15.75" thickBot="1" x14ac:dyDescent="0.3">
      <c r="A6" s="25" t="s">
        <v>35</v>
      </c>
      <c r="B6" s="38">
        <f>+'6. Existing Debt'!C5</f>
        <v>2020</v>
      </c>
      <c r="C6" s="47">
        <f>+B6+1</f>
        <v>2021</v>
      </c>
      <c r="D6" s="47">
        <f t="shared" ref="D6:F6" si="0">+C6+1</f>
        <v>2022</v>
      </c>
      <c r="E6" s="47">
        <f t="shared" si="0"/>
        <v>2023</v>
      </c>
      <c r="F6" s="47">
        <f t="shared" si="0"/>
        <v>2024</v>
      </c>
    </row>
    <row r="7" spans="1:6" ht="15.75" thickBot="1" x14ac:dyDescent="0.3">
      <c r="A7" s="25"/>
      <c r="B7" s="197" t="s">
        <v>179</v>
      </c>
      <c r="C7" s="197"/>
    </row>
    <row r="8" spans="1:6" ht="15.75" thickBot="1" x14ac:dyDescent="0.3">
      <c r="A8" s="22" t="s">
        <v>10</v>
      </c>
      <c r="B8" s="34" t="s">
        <v>158</v>
      </c>
      <c r="C8" s="34" t="s">
        <v>140</v>
      </c>
      <c r="D8" s="34" t="s">
        <v>141</v>
      </c>
      <c r="E8" s="34" t="s">
        <v>142</v>
      </c>
      <c r="F8" s="34" t="s">
        <v>143</v>
      </c>
    </row>
    <row r="9" spans="1:6" ht="30" customHeight="1" thickBot="1" x14ac:dyDescent="0.3">
      <c r="A9" s="154" t="s">
        <v>115</v>
      </c>
      <c r="B9" s="153">
        <f>+SUMIF('2. Asset Inventory'!$H$21:$H$38,"&gt;="&amp;'7. Depreciation-Based Reserves'!B6,'2. Asset Inventory'!$G$21:$G$38)</f>
        <v>0</v>
      </c>
      <c r="C9" s="153">
        <f>+SUMIF('2. Asset Inventory'!$H$21:$H$38,"&gt;="&amp;'7. Depreciation-Based Reserves'!C6,'2. Asset Inventory'!$G$21:$G$38)</f>
        <v>0</v>
      </c>
      <c r="D9" s="153">
        <f>+SUMIF('2. Asset Inventory'!$H$21:$H$38,"&gt;="&amp;'7. Depreciation-Based Reserves'!D6,'2. Asset Inventory'!$G$21:$G$38)</f>
        <v>0</v>
      </c>
      <c r="E9" s="153">
        <f>+SUMIF('2. Asset Inventory'!$H$21:$H$38,"&gt;="&amp;'7. Depreciation-Based Reserves'!E6,'2. Asset Inventory'!$G$21:$G$38)</f>
        <v>0</v>
      </c>
      <c r="F9" s="153">
        <f>+SUMIF('2. Asset Inventory'!$H$21:$H$38,"&gt;="&amp;'7. Depreciation-Based Reserves'!F6,'2. Asset Inventory'!$G$21:$G$38)</f>
        <v>0</v>
      </c>
    </row>
    <row r="10" spans="1:6" ht="30" customHeight="1" thickBot="1" x14ac:dyDescent="0.3">
      <c r="A10" s="156" t="s">
        <v>199</v>
      </c>
      <c r="B10" s="148">
        <f>++SUMIF('4. New Asset Inventory'!$B$17:$B$38,"&lt;="&amp;'7. Depreciation-Based Reserves'!B6,'4. New Asset Inventory'!$G17:$G38)</f>
        <v>0</v>
      </c>
      <c r="C10" s="148">
        <f>++SUMIF('4. New Asset Inventory'!$B$17:$B$38,"&lt;="&amp;'7. Depreciation-Based Reserves'!C6,'4. New Asset Inventory'!$G17:$G38)</f>
        <v>0</v>
      </c>
      <c r="D10" s="148">
        <f>++SUMIF('4. New Asset Inventory'!$B$17:$B$38,"&lt;="&amp;'7. Depreciation-Based Reserves'!D6,'4. New Asset Inventory'!$G17:$G38)</f>
        <v>0</v>
      </c>
      <c r="E10" s="148">
        <f>++SUMIF('4. New Asset Inventory'!$B$17:$B$38,"&lt;="&amp;'7. Depreciation-Based Reserves'!E6,'4. New Asset Inventory'!$G17:$G38)</f>
        <v>0</v>
      </c>
      <c r="F10" s="148">
        <f>++SUMIF('4. New Asset Inventory'!$B$17:$B$38,"&lt;="&amp;'7. Depreciation-Based Reserves'!F6,'4. New Asset Inventory'!$G17:$G38)</f>
        <v>0</v>
      </c>
    </row>
    <row r="11" spans="1:6" ht="30" customHeight="1" x14ac:dyDescent="0.25">
      <c r="A11" s="155" t="s">
        <v>132</v>
      </c>
      <c r="B11" s="149">
        <f>+'3. CIP'!G31</f>
        <v>0</v>
      </c>
      <c r="C11" s="149">
        <f>+'3. CIP'!H31</f>
        <v>0</v>
      </c>
      <c r="D11" s="149">
        <f>+'3. CIP'!I31</f>
        <v>0</v>
      </c>
      <c r="E11" s="149">
        <f>+'3. CIP'!J31</f>
        <v>0</v>
      </c>
      <c r="F11" s="149">
        <f>+'3. CIP'!K31</f>
        <v>0</v>
      </c>
    </row>
    <row r="12" spans="1:6" ht="30" customHeight="1" x14ac:dyDescent="0.25">
      <c r="A12" s="157" t="s">
        <v>200</v>
      </c>
      <c r="B12" s="150">
        <f>+'5. Future Debt'!C29</f>
        <v>0</v>
      </c>
      <c r="C12" s="150">
        <f>+'5. Future Debt'!D29</f>
        <v>0</v>
      </c>
      <c r="D12" s="150">
        <f>+'5. Future Debt'!E29</f>
        <v>0</v>
      </c>
      <c r="E12" s="150">
        <f>+'5. Future Debt'!F29</f>
        <v>0</v>
      </c>
      <c r="F12" s="150">
        <f>+'5. Future Debt'!G29</f>
        <v>0</v>
      </c>
    </row>
    <row r="13" spans="1:6" ht="30" customHeight="1" x14ac:dyDescent="0.25">
      <c r="A13" s="155" t="s">
        <v>201</v>
      </c>
      <c r="B13" s="152">
        <f>+'6. Existing Debt'!E25</f>
        <v>0</v>
      </c>
      <c r="C13" s="152">
        <f>+'6. Existing Debt'!F25</f>
        <v>0</v>
      </c>
      <c r="D13" s="152">
        <f>+'6. Existing Debt'!G25</f>
        <v>0</v>
      </c>
      <c r="E13" s="152">
        <f>+'6. Existing Debt'!H25</f>
        <v>0</v>
      </c>
      <c r="F13" s="152">
        <f>+'6. Existing Debt'!I25</f>
        <v>0</v>
      </c>
    </row>
    <row r="14" spans="1:6" ht="30" customHeight="1" x14ac:dyDescent="0.25">
      <c r="A14" s="157" t="s">
        <v>203</v>
      </c>
      <c r="B14" s="151">
        <f>+IF(B9+B10="","",B9+B10-SUM(B11:B13))</f>
        <v>0</v>
      </c>
      <c r="C14" s="151">
        <f t="shared" ref="C14:F14" si="1">+IF(C9+C10="","",C9+C10-SUM(C11:C13))</f>
        <v>0</v>
      </c>
      <c r="D14" s="151">
        <f t="shared" si="1"/>
        <v>0</v>
      </c>
      <c r="E14" s="151">
        <f t="shared" si="1"/>
        <v>0</v>
      </c>
      <c r="F14" s="151">
        <f t="shared" si="1"/>
        <v>0</v>
      </c>
    </row>
    <row r="16" spans="1:6" ht="45" customHeight="1" x14ac:dyDescent="0.25">
      <c r="A16" s="199" t="s">
        <v>202</v>
      </c>
      <c r="B16" s="199"/>
      <c r="C16" s="199"/>
      <c r="D16" s="199"/>
      <c r="E16" s="199"/>
      <c r="F16" s="199"/>
    </row>
  </sheetData>
  <mergeCells count="2">
    <mergeCell ref="A16:F16"/>
    <mergeCell ref="B7:C7"/>
  </mergeCells>
  <pageMargins left="0.7" right="0.7" top="0.75" bottom="0.75" header="0.3" footer="0.05"/>
  <pageSetup scale="74" fitToHeight="0" orientation="landscape" r:id="rId1"/>
  <headerFooter>
    <oddFooter>&amp;LRevised 1/28/2020&amp;R&amp;G</oddFooter>
  </headerFooter>
  <drawing r:id="rId2"/>
  <legacyDrawingHF r:id="rId3"/>
  <tableParts count="1">
    <tablePart r:id="rId4"/>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841007-3E0A-4266-A1D7-9B3E98A18C3A}">
  <sheetPr>
    <pageSetUpPr fitToPage="1"/>
  </sheetPr>
  <dimension ref="A1:H34"/>
  <sheetViews>
    <sheetView zoomScaleNormal="100" workbookViewId="0">
      <selection activeCell="A22" sqref="A22:J32"/>
    </sheetView>
  </sheetViews>
  <sheetFormatPr defaultColWidth="8.85546875" defaultRowHeight="15" x14ac:dyDescent="0.25"/>
  <cols>
    <col min="1" max="1" width="29.42578125" customWidth="1"/>
    <col min="2" max="2" width="16.7109375" customWidth="1"/>
    <col min="3" max="8" width="18.7109375" customWidth="1"/>
  </cols>
  <sheetData>
    <row r="1" spans="1:8" ht="23.25" x14ac:dyDescent="0.35">
      <c r="A1" s="19" t="s">
        <v>211</v>
      </c>
      <c r="H1" t="s">
        <v>163</v>
      </c>
    </row>
    <row r="2" spans="1:8" ht="17.25" customHeight="1" x14ac:dyDescent="0.25">
      <c r="A2" s="32" t="s">
        <v>209</v>
      </c>
      <c r="G2" s="20" t="s">
        <v>16</v>
      </c>
      <c r="H2" s="40" t="s">
        <v>17</v>
      </c>
    </row>
    <row r="3" spans="1:8" ht="17.25" customHeight="1" x14ac:dyDescent="0.25">
      <c r="A3" s="32" t="s">
        <v>121</v>
      </c>
      <c r="G3" s="20"/>
      <c r="H3" s="21"/>
    </row>
    <row r="4" spans="1:8" ht="17.25" customHeight="1" thickBot="1" x14ac:dyDescent="0.3">
      <c r="A4" s="32"/>
      <c r="G4" s="20"/>
      <c r="H4" s="21"/>
    </row>
    <row r="5" spans="1:8" ht="15.75" thickBot="1" x14ac:dyDescent="0.3">
      <c r="A5" s="25" t="s">
        <v>35</v>
      </c>
      <c r="B5" s="38">
        <f>+'7. Depreciation-Based Reserves'!B6</f>
        <v>2020</v>
      </c>
    </row>
    <row r="6" spans="1:8" x14ac:dyDescent="0.25">
      <c r="A6" s="2" t="s">
        <v>18</v>
      </c>
    </row>
    <row r="7" spans="1:8" ht="15.75" thickBot="1" x14ac:dyDescent="0.3">
      <c r="A7" s="5" t="s">
        <v>5</v>
      </c>
      <c r="B7" t="s">
        <v>4</v>
      </c>
    </row>
    <row r="8" spans="1:8" ht="15.75" thickBot="1" x14ac:dyDescent="0.3">
      <c r="A8" s="5" t="s">
        <v>133</v>
      </c>
      <c r="B8" s="50">
        <v>3.0599999999999999E-2</v>
      </c>
      <c r="C8" t="s">
        <v>134</v>
      </c>
      <c r="D8" s="48" t="s">
        <v>165</v>
      </c>
      <c r="E8" s="49"/>
    </row>
    <row r="9" spans="1:8" x14ac:dyDescent="0.25">
      <c r="A9" s="6" t="s">
        <v>6</v>
      </c>
      <c r="B9" t="s">
        <v>7</v>
      </c>
      <c r="F9" s="56"/>
    </row>
    <row r="10" spans="1:8" ht="15.75" thickBot="1" x14ac:dyDescent="0.3">
      <c r="A10" s="197" t="s">
        <v>179</v>
      </c>
      <c r="B10" s="197"/>
      <c r="C10" s="197"/>
      <c r="D10" s="197"/>
      <c r="E10" s="197"/>
      <c r="F10" s="197"/>
      <c r="G10" s="197"/>
      <c r="H10" s="197"/>
    </row>
    <row r="11" spans="1:8" ht="45.75" thickBot="1" x14ac:dyDescent="0.3">
      <c r="A11" s="22" t="s">
        <v>111</v>
      </c>
      <c r="B11" s="23" t="s">
        <v>112</v>
      </c>
      <c r="C11" s="23" t="s">
        <v>116</v>
      </c>
      <c r="D11" s="23" t="s">
        <v>113</v>
      </c>
      <c r="E11" s="36" t="s">
        <v>114</v>
      </c>
      <c r="F11" s="23" t="s">
        <v>135</v>
      </c>
      <c r="G11" s="23" t="s">
        <v>136</v>
      </c>
      <c r="H11" s="28" t="s">
        <v>137</v>
      </c>
    </row>
    <row r="12" spans="1:8" ht="21.75" customHeight="1" x14ac:dyDescent="0.25">
      <c r="A12" s="111" t="str">
        <f>+IF('2. Asset Inventory'!A21="","",'2. Asset Inventory'!A21)</f>
        <v/>
      </c>
      <c r="B12" s="111" t="str">
        <f>+IF('2. Asset Inventory'!B21="","",'2. Asset Inventory'!B21)</f>
        <v/>
      </c>
      <c r="C12" s="111" t="str">
        <f>+IF('2. Asset Inventory'!C21="","",'2. Asset Inventory'!C21)</f>
        <v/>
      </c>
      <c r="D12" s="111" t="str">
        <f>+IF('2. Asset Inventory'!D21="","",'2. Asset Inventory'!D21)</f>
        <v/>
      </c>
      <c r="E12" s="164" t="str">
        <f>+IF(Table242[[#This Row],[Year Placed in Service]]="","",IF($B$5&lt;=(Table242[[#This Row],[Year Placed in Service]]+Table242[[#This Row],[Estimated Useful Life]]),Table242[[#This Row],[Estimated Useful Life]]-($B$5-Table242[[#This Row],[Year Placed in Service]]),0))</f>
        <v/>
      </c>
      <c r="F12" s="165" t="str">
        <f>+IF(A12="","",'8. RCN-Existing Assets'!$B$8)</f>
        <v/>
      </c>
      <c r="G12" s="166" t="str">
        <f>+IF(Table242[[#This Row],[Original Cost ($)]]="","",IF(Table242[[#This Row],[Years until Replacement]]&gt;0,ROUND(Table242[[#This Row],[Original Cost ($)]]*(1+Table242[[#This Row],[Annual Cost Index (%)]])^($B$5-Table242[[#This Row],[Year Placed in Service]]),-2),""))</f>
        <v/>
      </c>
      <c r="H12" s="167" t="str">
        <f>+IF(Table242[[#This Row],[Current Year Share of Future Cost ($)]]="","",IF(Table242[[#This Row],[Current Year Share of Future Cost ($)]]&gt;0,ROUND(Table242[[#This Row],[Current Year Share of Future Cost ($)]]/Table242[[#This Row],[Estimated Useful Life]],0),""))</f>
        <v/>
      </c>
    </row>
    <row r="13" spans="1:8" ht="21.75" customHeight="1" x14ac:dyDescent="0.25">
      <c r="A13" s="107" t="str">
        <f>+IF('2. Asset Inventory'!A22="","",'2. Asset Inventory'!A22)</f>
        <v/>
      </c>
      <c r="B13" s="107" t="str">
        <f>+IF('2. Asset Inventory'!B22="","",'2. Asset Inventory'!B22)</f>
        <v/>
      </c>
      <c r="C13" s="107" t="str">
        <f>+IF('2. Asset Inventory'!C22="","",'2. Asset Inventory'!C22)</f>
        <v/>
      </c>
      <c r="D13" s="107" t="str">
        <f>+IF('2. Asset Inventory'!D22="","",'2. Asset Inventory'!D22)</f>
        <v/>
      </c>
      <c r="E13" s="177" t="str">
        <f>+IF(Table242[[#This Row],[Year Placed in Service]]="","",IF($B$5&lt;=(Table242[[#This Row],[Year Placed in Service]]+Table242[[#This Row],[Estimated Useful Life]]),Table242[[#This Row],[Estimated Useful Life]]-($B$5-Table242[[#This Row],[Year Placed in Service]]),0))</f>
        <v/>
      </c>
      <c r="F13" s="178" t="str">
        <f>+IF(A13="","",'8. RCN-Existing Assets'!$B$8)</f>
        <v/>
      </c>
      <c r="G13" s="179" t="str">
        <f>+IF(Table242[[#This Row],[Original Cost ($)]]="","",IF(Table242[[#This Row],[Years until Replacement]]&gt;0,ROUND(Table242[[#This Row],[Original Cost ($)]]*(1+Table242[[#This Row],[Annual Cost Index (%)]])^($B$5-Table242[[#This Row],[Year Placed in Service]]),-2),""))</f>
        <v/>
      </c>
      <c r="H13" s="180" t="str">
        <f>+IF(Table242[[#This Row],[Current Year Share of Future Cost ($)]]="","",IF(Table242[[#This Row],[Current Year Share of Future Cost ($)]]&gt;0,ROUND(Table242[[#This Row],[Current Year Share of Future Cost ($)]]/Table242[[#This Row],[Estimated Useful Life]],0),""))</f>
        <v/>
      </c>
    </row>
    <row r="14" spans="1:8" ht="21.75" customHeight="1" x14ac:dyDescent="0.25">
      <c r="A14" s="111" t="str">
        <f>+IF('2. Asset Inventory'!A23="","",'2. Asset Inventory'!A23)</f>
        <v/>
      </c>
      <c r="B14" s="111" t="str">
        <f>+IF('2. Asset Inventory'!B23="","",'2. Asset Inventory'!B23)</f>
        <v/>
      </c>
      <c r="C14" s="111" t="str">
        <f>+IF('2. Asset Inventory'!C23="","",'2. Asset Inventory'!C23)</f>
        <v/>
      </c>
      <c r="D14" s="111" t="str">
        <f>+IF('2. Asset Inventory'!D23="","",'2. Asset Inventory'!D23)</f>
        <v/>
      </c>
      <c r="E14" s="164" t="str">
        <f>+IF(Table242[[#This Row],[Year Placed in Service]]="","",IF($B$5&lt;=(Table242[[#This Row],[Year Placed in Service]]+Table242[[#This Row],[Estimated Useful Life]]),Table242[[#This Row],[Estimated Useful Life]]-($B$5-Table242[[#This Row],[Year Placed in Service]]),0))</f>
        <v/>
      </c>
      <c r="F14" s="165" t="str">
        <f>+IF(A14="","",'8. RCN-Existing Assets'!$B$8)</f>
        <v/>
      </c>
      <c r="G14" s="166" t="str">
        <f>+IF(Table242[[#This Row],[Original Cost ($)]]="","",IF(Table242[[#This Row],[Years until Replacement]]&gt;0,ROUND(Table242[[#This Row],[Original Cost ($)]]*(1+Table242[[#This Row],[Annual Cost Index (%)]])^($B$5-Table242[[#This Row],[Year Placed in Service]]),-2),""))</f>
        <v/>
      </c>
      <c r="H14" s="168" t="str">
        <f>+IF(Table242[[#This Row],[Current Year Share of Future Cost ($)]]="","",IF(Table242[[#This Row],[Current Year Share of Future Cost ($)]]&gt;0,ROUND(Table242[[#This Row],[Current Year Share of Future Cost ($)]]/Table242[[#This Row],[Estimated Useful Life]],0),""))</f>
        <v/>
      </c>
    </row>
    <row r="15" spans="1:8" ht="21.75" customHeight="1" x14ac:dyDescent="0.25">
      <c r="A15" s="107" t="str">
        <f>+IF('2. Asset Inventory'!A24="","",'2. Asset Inventory'!A24)</f>
        <v/>
      </c>
      <c r="B15" s="107" t="str">
        <f>+IF('2. Asset Inventory'!B24="","",'2. Asset Inventory'!B24)</f>
        <v/>
      </c>
      <c r="C15" s="107" t="str">
        <f>+IF('2. Asset Inventory'!C24="","",'2. Asset Inventory'!C24)</f>
        <v/>
      </c>
      <c r="D15" s="107" t="str">
        <f>+IF('2. Asset Inventory'!D24="","",'2. Asset Inventory'!D24)</f>
        <v/>
      </c>
      <c r="E15" s="177" t="str">
        <f>+IF(Table242[[#This Row],[Year Placed in Service]]="","",IF($B$5&lt;=(Table242[[#This Row],[Year Placed in Service]]+Table242[[#This Row],[Estimated Useful Life]]),Table242[[#This Row],[Estimated Useful Life]]-($B$5-Table242[[#This Row],[Year Placed in Service]]),0))</f>
        <v/>
      </c>
      <c r="F15" s="178" t="str">
        <f>+IF(A15="","",'8. RCN-Existing Assets'!$B$8)</f>
        <v/>
      </c>
      <c r="G15" s="179" t="str">
        <f>+IF(Table242[[#This Row],[Original Cost ($)]]="","",IF(Table242[[#This Row],[Years until Replacement]]&gt;0,ROUND(Table242[[#This Row],[Original Cost ($)]]*(1+Table242[[#This Row],[Annual Cost Index (%)]])^($B$5-Table242[[#This Row],[Year Placed in Service]]),-2),""))</f>
        <v/>
      </c>
      <c r="H15" s="180" t="str">
        <f>+IF(Table242[[#This Row],[Current Year Share of Future Cost ($)]]="","",IF(Table242[[#This Row],[Current Year Share of Future Cost ($)]]&gt;0,ROUND(Table242[[#This Row],[Current Year Share of Future Cost ($)]]/Table242[[#This Row],[Estimated Useful Life]],0),""))</f>
        <v/>
      </c>
    </row>
    <row r="16" spans="1:8" ht="21.75" customHeight="1" x14ac:dyDescent="0.25">
      <c r="A16" s="111" t="str">
        <f>+IF('2. Asset Inventory'!A25="","",'2. Asset Inventory'!A25)</f>
        <v/>
      </c>
      <c r="B16" s="111" t="str">
        <f>+IF('2. Asset Inventory'!B25="","",'2. Asset Inventory'!B25)</f>
        <v/>
      </c>
      <c r="C16" s="111" t="str">
        <f>+IF('2. Asset Inventory'!C25="","",'2. Asset Inventory'!C25)</f>
        <v/>
      </c>
      <c r="D16" s="111" t="str">
        <f>+IF('2. Asset Inventory'!D25="","",'2. Asset Inventory'!D25)</f>
        <v/>
      </c>
      <c r="E16" s="164" t="str">
        <f>+IF(Table242[[#This Row],[Year Placed in Service]]="","",IF($B$5&lt;=(Table242[[#This Row],[Year Placed in Service]]+Table242[[#This Row],[Estimated Useful Life]]),Table242[[#This Row],[Estimated Useful Life]]-($B$5-Table242[[#This Row],[Year Placed in Service]]),0))</f>
        <v/>
      </c>
      <c r="F16" s="165" t="str">
        <f>+IF(A16="","",'8. RCN-Existing Assets'!$B$8)</f>
        <v/>
      </c>
      <c r="G16" s="166" t="str">
        <f>+IF(Table242[[#This Row],[Original Cost ($)]]="","",IF(Table242[[#This Row],[Years until Replacement]]&gt;0,ROUND(Table242[[#This Row],[Original Cost ($)]]*(1+Table242[[#This Row],[Annual Cost Index (%)]])^($B$5-Table242[[#This Row],[Year Placed in Service]]),-2),""))</f>
        <v/>
      </c>
      <c r="H16" s="168" t="str">
        <f>+IF(Table242[[#This Row],[Current Year Share of Future Cost ($)]]="","",IF(Table242[[#This Row],[Current Year Share of Future Cost ($)]]&gt;0,ROUND(Table242[[#This Row],[Current Year Share of Future Cost ($)]]/Table242[[#This Row],[Estimated Useful Life]],0),""))</f>
        <v/>
      </c>
    </row>
    <row r="17" spans="1:8" ht="21.75" customHeight="1" x14ac:dyDescent="0.25">
      <c r="A17" s="107" t="str">
        <f>+IF('2. Asset Inventory'!A26="","",'2. Asset Inventory'!A26)</f>
        <v/>
      </c>
      <c r="B17" s="107" t="str">
        <f>+IF('2. Asset Inventory'!B26="","",'2. Asset Inventory'!B26)</f>
        <v/>
      </c>
      <c r="C17" s="107" t="str">
        <f>+IF('2. Asset Inventory'!C26="","",'2. Asset Inventory'!C26)</f>
        <v/>
      </c>
      <c r="D17" s="107" t="str">
        <f>+IF('2. Asset Inventory'!D26="","",'2. Asset Inventory'!D26)</f>
        <v/>
      </c>
      <c r="E17" s="177" t="str">
        <f>+IF(Table242[[#This Row],[Year Placed in Service]]="","",IF($B$5&lt;=(Table242[[#This Row],[Year Placed in Service]]+Table242[[#This Row],[Estimated Useful Life]]),Table242[[#This Row],[Estimated Useful Life]]-($B$5-Table242[[#This Row],[Year Placed in Service]]),0))</f>
        <v/>
      </c>
      <c r="F17" s="178" t="str">
        <f>+IF(A17="","",'8. RCN-Existing Assets'!$B$8)</f>
        <v/>
      </c>
      <c r="G17" s="179" t="str">
        <f>+IF(Table242[[#This Row],[Original Cost ($)]]="","",IF(Table242[[#This Row],[Years until Replacement]]&gt;0,ROUND(Table242[[#This Row],[Original Cost ($)]]*(1+Table242[[#This Row],[Annual Cost Index (%)]])^($B$5-Table242[[#This Row],[Year Placed in Service]]),-2),""))</f>
        <v/>
      </c>
      <c r="H17" s="180" t="str">
        <f>+IF(Table242[[#This Row],[Current Year Share of Future Cost ($)]]="","",IF(Table242[[#This Row],[Current Year Share of Future Cost ($)]]&gt;0,ROUND(Table242[[#This Row],[Current Year Share of Future Cost ($)]]/Table242[[#This Row],[Estimated Useful Life]],0),""))</f>
        <v/>
      </c>
    </row>
    <row r="18" spans="1:8" ht="21.75" customHeight="1" x14ac:dyDescent="0.25">
      <c r="A18" s="111" t="str">
        <f>+IF('2. Asset Inventory'!A27="","",'2. Asset Inventory'!A27)</f>
        <v/>
      </c>
      <c r="B18" s="111" t="str">
        <f>+IF('2. Asset Inventory'!B27="","",'2. Asset Inventory'!B27)</f>
        <v/>
      </c>
      <c r="C18" s="111" t="str">
        <f>+IF('2. Asset Inventory'!C27="","",'2. Asset Inventory'!C27)</f>
        <v/>
      </c>
      <c r="D18" s="111" t="str">
        <f>+IF('2. Asset Inventory'!D27="","",'2. Asset Inventory'!D27)</f>
        <v/>
      </c>
      <c r="E18" s="164" t="str">
        <f>+IF(Table242[[#This Row],[Year Placed in Service]]="","",IF($B$5&lt;=(Table242[[#This Row],[Year Placed in Service]]+Table242[[#This Row],[Estimated Useful Life]]),Table242[[#This Row],[Estimated Useful Life]]-($B$5-Table242[[#This Row],[Year Placed in Service]]),0))</f>
        <v/>
      </c>
      <c r="F18" s="165" t="str">
        <f>+IF(A18="","",'8. RCN-Existing Assets'!$B$8)</f>
        <v/>
      </c>
      <c r="G18" s="166" t="str">
        <f>+IF(Table242[[#This Row],[Original Cost ($)]]="","",IF(Table242[[#This Row],[Years until Replacement]]&gt;0,ROUND(Table242[[#This Row],[Original Cost ($)]]*(1+Table242[[#This Row],[Annual Cost Index (%)]])^($B$5-Table242[[#This Row],[Year Placed in Service]]),-2),""))</f>
        <v/>
      </c>
      <c r="H18" s="168" t="str">
        <f>+IF(Table242[[#This Row],[Current Year Share of Future Cost ($)]]="","",IF(Table242[[#This Row],[Current Year Share of Future Cost ($)]]&gt;0,ROUND(Table242[[#This Row],[Current Year Share of Future Cost ($)]]/Table242[[#This Row],[Estimated Useful Life]],0),""))</f>
        <v/>
      </c>
    </row>
    <row r="19" spans="1:8" ht="21.75" customHeight="1" x14ac:dyDescent="0.25">
      <c r="A19" s="107" t="str">
        <f>+IF('2. Asset Inventory'!A28="","",'2. Asset Inventory'!A28)</f>
        <v/>
      </c>
      <c r="B19" s="107" t="str">
        <f>+IF('2. Asset Inventory'!B28="","",'2. Asset Inventory'!B28)</f>
        <v/>
      </c>
      <c r="C19" s="107" t="str">
        <f>+IF('2. Asset Inventory'!C28="","",'2. Asset Inventory'!C28)</f>
        <v/>
      </c>
      <c r="D19" s="107" t="str">
        <f>+IF('2. Asset Inventory'!D28="","",'2. Asset Inventory'!D28)</f>
        <v/>
      </c>
      <c r="E19" s="177" t="str">
        <f>+IF(Table242[[#This Row],[Year Placed in Service]]="","",IF($B$5&lt;=(Table242[[#This Row],[Year Placed in Service]]+Table242[[#This Row],[Estimated Useful Life]]),Table242[[#This Row],[Estimated Useful Life]]-($B$5-Table242[[#This Row],[Year Placed in Service]]),0))</f>
        <v/>
      </c>
      <c r="F19" s="178" t="str">
        <f>+IF(A19="","",'8. RCN-Existing Assets'!$B$8)</f>
        <v/>
      </c>
      <c r="G19" s="179" t="str">
        <f>+IF(Table242[[#This Row],[Original Cost ($)]]="","",IF(Table242[[#This Row],[Years until Replacement]]&gt;0,ROUND(Table242[[#This Row],[Original Cost ($)]]*(1+Table242[[#This Row],[Annual Cost Index (%)]])^($B$5-Table242[[#This Row],[Year Placed in Service]]),-2),""))</f>
        <v/>
      </c>
      <c r="H19" s="180" t="str">
        <f>+IF(Table242[[#This Row],[Current Year Share of Future Cost ($)]]="","",IF(Table242[[#This Row],[Current Year Share of Future Cost ($)]]&gt;0,ROUND(Table242[[#This Row],[Current Year Share of Future Cost ($)]]/Table242[[#This Row],[Estimated Useful Life]],0),""))</f>
        <v/>
      </c>
    </row>
    <row r="20" spans="1:8" ht="21.75" customHeight="1" x14ac:dyDescent="0.25">
      <c r="A20" s="111" t="str">
        <f>+IF('2. Asset Inventory'!A29="","",'2. Asset Inventory'!A29)</f>
        <v/>
      </c>
      <c r="B20" s="111" t="str">
        <f>+IF('2. Asset Inventory'!B29="","",'2. Asset Inventory'!B29)</f>
        <v/>
      </c>
      <c r="C20" s="111" t="str">
        <f>+IF('2. Asset Inventory'!C29="","",'2. Asset Inventory'!C29)</f>
        <v/>
      </c>
      <c r="D20" s="111" t="str">
        <f>+IF('2. Asset Inventory'!D29="","",'2. Asset Inventory'!D29)</f>
        <v/>
      </c>
      <c r="E20" s="164" t="str">
        <f>+IF(Table242[[#This Row],[Year Placed in Service]]="","",IF($B$5&lt;=(Table242[[#This Row],[Year Placed in Service]]+Table242[[#This Row],[Estimated Useful Life]]),Table242[[#This Row],[Estimated Useful Life]]-($B$5-Table242[[#This Row],[Year Placed in Service]]),0))</f>
        <v/>
      </c>
      <c r="F20" s="165" t="str">
        <f>+IF(A20="","",'8. RCN-Existing Assets'!$B$8)</f>
        <v/>
      </c>
      <c r="G20" s="166" t="str">
        <f>+IF(Table242[[#This Row],[Original Cost ($)]]="","",IF(Table242[[#This Row],[Years until Replacement]]&gt;0,ROUND(Table242[[#This Row],[Original Cost ($)]]*(1+Table242[[#This Row],[Annual Cost Index (%)]])^($B$5-Table242[[#This Row],[Year Placed in Service]]),-2),""))</f>
        <v/>
      </c>
      <c r="H20" s="168" t="str">
        <f>+IF(Table242[[#This Row],[Current Year Share of Future Cost ($)]]="","",IF(Table242[[#This Row],[Current Year Share of Future Cost ($)]]&gt;0,ROUND(Table242[[#This Row],[Current Year Share of Future Cost ($)]]/Table242[[#This Row],[Estimated Useful Life]],0),""))</f>
        <v/>
      </c>
    </row>
    <row r="21" spans="1:8" ht="21.75" customHeight="1" x14ac:dyDescent="0.25">
      <c r="A21" s="107" t="str">
        <f>+IF('2. Asset Inventory'!A30="","",'2. Asset Inventory'!A30)</f>
        <v/>
      </c>
      <c r="B21" s="107" t="str">
        <f>+IF('2. Asset Inventory'!B30="","",'2. Asset Inventory'!B30)</f>
        <v/>
      </c>
      <c r="C21" s="107" t="str">
        <f>+IF('2. Asset Inventory'!C30="","",'2. Asset Inventory'!C30)</f>
        <v/>
      </c>
      <c r="D21" s="107" t="str">
        <f>+IF('2. Asset Inventory'!D30="","",'2. Asset Inventory'!D30)</f>
        <v/>
      </c>
      <c r="E21" s="177" t="str">
        <f>+IF(Table242[[#This Row],[Year Placed in Service]]="","",IF($B$5&lt;=(Table242[[#This Row],[Year Placed in Service]]+Table242[[#This Row],[Estimated Useful Life]]),Table242[[#This Row],[Estimated Useful Life]]-($B$5-Table242[[#This Row],[Year Placed in Service]]),0))</f>
        <v/>
      </c>
      <c r="F21" s="178" t="str">
        <f>+IF(A21="","",'8. RCN-Existing Assets'!$B$8)</f>
        <v/>
      </c>
      <c r="G21" s="179" t="str">
        <f>+IF(Table242[[#This Row],[Original Cost ($)]]="","",IF(Table242[[#This Row],[Years until Replacement]]&gt;0,ROUND(Table242[[#This Row],[Original Cost ($)]]*(1+Table242[[#This Row],[Annual Cost Index (%)]])^($B$5-Table242[[#This Row],[Year Placed in Service]]),-2),""))</f>
        <v/>
      </c>
      <c r="H21" s="180" t="str">
        <f>+IF(Table242[[#This Row],[Current Year Share of Future Cost ($)]]="","",IF(Table242[[#This Row],[Current Year Share of Future Cost ($)]]&gt;0,ROUND(Table242[[#This Row],[Current Year Share of Future Cost ($)]]/Table242[[#This Row],[Estimated Useful Life]],0),""))</f>
        <v/>
      </c>
    </row>
    <row r="22" spans="1:8" ht="21.75" customHeight="1" x14ac:dyDescent="0.25">
      <c r="A22" s="111" t="str">
        <f>+IF('2. Asset Inventory'!A31="","",'2. Asset Inventory'!A31)</f>
        <v/>
      </c>
      <c r="B22" s="111" t="str">
        <f>+IF('2. Asset Inventory'!B31="","",'2. Asset Inventory'!B31)</f>
        <v/>
      </c>
      <c r="C22" s="111" t="str">
        <f>+IF('2. Asset Inventory'!C31="","",'2. Asset Inventory'!C31)</f>
        <v/>
      </c>
      <c r="D22" s="111" t="str">
        <f>+IF('2. Asset Inventory'!D31="","",'2. Asset Inventory'!D31)</f>
        <v/>
      </c>
      <c r="E22" s="164" t="str">
        <f>+IF(Table242[[#This Row],[Year Placed in Service]]="","",IF($B$5&lt;=(Table242[[#This Row],[Year Placed in Service]]+Table242[[#This Row],[Estimated Useful Life]]),Table242[[#This Row],[Estimated Useful Life]]-($B$5-Table242[[#This Row],[Year Placed in Service]]),0))</f>
        <v/>
      </c>
      <c r="F22" s="165" t="str">
        <f>+IF(A22="","",'8. RCN-Existing Assets'!$B$8)</f>
        <v/>
      </c>
      <c r="G22" s="166" t="str">
        <f>+IF(Table242[[#This Row],[Original Cost ($)]]="","",IF(Table242[[#This Row],[Years until Replacement]]&gt;0,ROUND(Table242[[#This Row],[Original Cost ($)]]*(1+Table242[[#This Row],[Annual Cost Index (%)]])^($B$5-Table242[[#This Row],[Year Placed in Service]]),-2),""))</f>
        <v/>
      </c>
      <c r="H22" s="168" t="str">
        <f>+IF(Table242[[#This Row],[Current Year Share of Future Cost ($)]]="","",IF(Table242[[#This Row],[Current Year Share of Future Cost ($)]]&gt;0,ROUND(Table242[[#This Row],[Current Year Share of Future Cost ($)]]/Table242[[#This Row],[Estimated Useful Life]],0),""))</f>
        <v/>
      </c>
    </row>
    <row r="23" spans="1:8" ht="21.75" customHeight="1" x14ac:dyDescent="0.25">
      <c r="A23" s="107" t="str">
        <f>+IF('2. Asset Inventory'!A32="","",'2. Asset Inventory'!A32)</f>
        <v/>
      </c>
      <c r="B23" s="107" t="str">
        <f>+IF('2. Asset Inventory'!B32="","",'2. Asset Inventory'!B32)</f>
        <v/>
      </c>
      <c r="C23" s="107" t="str">
        <f>+IF('2. Asset Inventory'!C32="","",'2. Asset Inventory'!C32)</f>
        <v/>
      </c>
      <c r="D23" s="107" t="str">
        <f>+IF('2. Asset Inventory'!D32="","",'2. Asset Inventory'!D32)</f>
        <v/>
      </c>
      <c r="E23" s="177" t="str">
        <f>+IF(Table242[[#This Row],[Year Placed in Service]]="","",IF($B$5&lt;=(Table242[[#This Row],[Year Placed in Service]]+Table242[[#This Row],[Estimated Useful Life]]),Table242[[#This Row],[Estimated Useful Life]]-($B$5-Table242[[#This Row],[Year Placed in Service]]),0))</f>
        <v/>
      </c>
      <c r="F23" s="178" t="str">
        <f>+IF(A23="","",'8. RCN-Existing Assets'!$B$8)</f>
        <v/>
      </c>
      <c r="G23" s="181" t="str">
        <f>+IF(Table242[[#This Row],[Original Cost ($)]]="","",IF(Table242[[#This Row],[Years until Replacement]]&gt;0,ROUND(Table242[[#This Row],[Original Cost ($)]]*(1+Table242[[#This Row],[Annual Cost Index (%)]])^($B$5-Table242[[#This Row],[Year Placed in Service]]),-2),""))</f>
        <v/>
      </c>
      <c r="H23" s="180" t="str">
        <f>+IF(Table242[[#This Row],[Current Year Share of Future Cost ($)]]="","",IF(Table242[[#This Row],[Current Year Share of Future Cost ($)]]&gt;0,ROUND(Table242[[#This Row],[Current Year Share of Future Cost ($)]]/Table242[[#This Row],[Estimated Useful Life]],0),""))</f>
        <v/>
      </c>
    </row>
    <row r="24" spans="1:8" ht="21.75" customHeight="1" x14ac:dyDescent="0.25">
      <c r="A24" s="111" t="str">
        <f>+IF('2. Asset Inventory'!A33="","",'2. Asset Inventory'!A33)</f>
        <v/>
      </c>
      <c r="B24" s="111" t="str">
        <f>+IF('2. Asset Inventory'!B33="","",'2. Asset Inventory'!B33)</f>
        <v/>
      </c>
      <c r="C24" s="111" t="str">
        <f>+IF('2. Asset Inventory'!C33="","",'2. Asset Inventory'!C33)</f>
        <v/>
      </c>
      <c r="D24" s="111" t="str">
        <f>+IF('2. Asset Inventory'!D33="","",'2. Asset Inventory'!D33)</f>
        <v/>
      </c>
      <c r="E24" s="164" t="str">
        <f>+IF(Table242[[#This Row],[Year Placed in Service]]="","",IF($B$5&lt;=(Table242[[#This Row],[Year Placed in Service]]+Table242[[#This Row],[Estimated Useful Life]]),Table242[[#This Row],[Estimated Useful Life]]-($B$5-Table242[[#This Row],[Year Placed in Service]]),0))</f>
        <v/>
      </c>
      <c r="F24" s="165" t="str">
        <f>+IF(A24="","",'8. RCN-Existing Assets'!$B$8)</f>
        <v/>
      </c>
      <c r="G24" s="169" t="str">
        <f>+IF(Table242[[#This Row],[Original Cost ($)]]="","",IF(Table242[[#This Row],[Years until Replacement]]&gt;0,ROUND(Table242[[#This Row],[Original Cost ($)]]*(1+Table242[[#This Row],[Annual Cost Index (%)]])^($B$5-Table242[[#This Row],[Year Placed in Service]]),-2),""))</f>
        <v/>
      </c>
      <c r="H24" s="168" t="str">
        <f>+IF(Table242[[#This Row],[Current Year Share of Future Cost ($)]]="","",IF(Table242[[#This Row],[Current Year Share of Future Cost ($)]]&gt;0,ROUND(Table242[[#This Row],[Current Year Share of Future Cost ($)]]/Table242[[#This Row],[Estimated Useful Life]],0),""))</f>
        <v/>
      </c>
    </row>
    <row r="25" spans="1:8" ht="21.75" customHeight="1" x14ac:dyDescent="0.25">
      <c r="A25" s="107" t="str">
        <f>+IF('2. Asset Inventory'!A34="","",'2. Asset Inventory'!A34)</f>
        <v/>
      </c>
      <c r="B25" s="107" t="str">
        <f>+IF('2. Asset Inventory'!B34="","",'2. Asset Inventory'!B34)</f>
        <v/>
      </c>
      <c r="C25" s="107" t="str">
        <f>+IF('2. Asset Inventory'!C34="","",'2. Asset Inventory'!C34)</f>
        <v/>
      </c>
      <c r="D25" s="107" t="str">
        <f>+IF('2. Asset Inventory'!D34="","",'2. Asset Inventory'!D34)</f>
        <v/>
      </c>
      <c r="E25" s="177" t="str">
        <f>+IF(Table242[[#This Row],[Year Placed in Service]]="","",IF($B$5&lt;=(Table242[[#This Row],[Year Placed in Service]]+Table242[[#This Row],[Estimated Useful Life]]),Table242[[#This Row],[Estimated Useful Life]]-($B$5-Table242[[#This Row],[Year Placed in Service]]),0))</f>
        <v/>
      </c>
      <c r="F25" s="178" t="str">
        <f>+IF(A25="","",'8. RCN-Existing Assets'!$B$8)</f>
        <v/>
      </c>
      <c r="G25" s="181" t="str">
        <f>+IF(Table242[[#This Row],[Original Cost ($)]]="","",IF(Table242[[#This Row],[Years until Replacement]]&gt;0,ROUND(Table242[[#This Row],[Original Cost ($)]]*(1+Table242[[#This Row],[Annual Cost Index (%)]])^($B$5-Table242[[#This Row],[Year Placed in Service]]),-2),""))</f>
        <v/>
      </c>
      <c r="H25" s="180" t="str">
        <f>+IF(Table242[[#This Row],[Current Year Share of Future Cost ($)]]="","",IF(Table242[[#This Row],[Current Year Share of Future Cost ($)]]&gt;0,ROUND(Table242[[#This Row],[Current Year Share of Future Cost ($)]]/Table242[[#This Row],[Estimated Useful Life]],0),""))</f>
        <v/>
      </c>
    </row>
    <row r="26" spans="1:8" ht="21.75" customHeight="1" x14ac:dyDescent="0.25">
      <c r="A26" s="111" t="str">
        <f>+IF('2. Asset Inventory'!A35="","",'2. Asset Inventory'!A35)</f>
        <v/>
      </c>
      <c r="B26" s="111" t="str">
        <f>+IF('2. Asset Inventory'!B35="","",'2. Asset Inventory'!B35)</f>
        <v/>
      </c>
      <c r="C26" s="111" t="str">
        <f>+IF('2. Asset Inventory'!C35="","",'2. Asset Inventory'!C35)</f>
        <v/>
      </c>
      <c r="D26" s="111" t="str">
        <f>+IF('2. Asset Inventory'!D35="","",'2. Asset Inventory'!D35)</f>
        <v/>
      </c>
      <c r="E26" s="164" t="str">
        <f>+IF(Table242[[#This Row],[Year Placed in Service]]="","",IF($B$5&lt;=(Table242[[#This Row],[Year Placed in Service]]+Table242[[#This Row],[Estimated Useful Life]]),Table242[[#This Row],[Estimated Useful Life]]-($B$5-Table242[[#This Row],[Year Placed in Service]]),0))</f>
        <v/>
      </c>
      <c r="F26" s="165" t="str">
        <f>+IF(A26="","",'8. RCN-Existing Assets'!$B$8)</f>
        <v/>
      </c>
      <c r="G26" s="169" t="str">
        <f>+IF(Table242[[#This Row],[Original Cost ($)]]="","",IF(Table242[[#This Row],[Years until Replacement]]&gt;0,ROUND(Table242[[#This Row],[Original Cost ($)]]*(1+Table242[[#This Row],[Annual Cost Index (%)]])^($B$5-Table242[[#This Row],[Year Placed in Service]]),-2),""))</f>
        <v/>
      </c>
      <c r="H26" s="168" t="str">
        <f>+IF(Table242[[#This Row],[Current Year Share of Future Cost ($)]]="","",IF(Table242[[#This Row],[Current Year Share of Future Cost ($)]]&gt;0,ROUND(Table242[[#This Row],[Current Year Share of Future Cost ($)]]/Table242[[#This Row],[Estimated Useful Life]],0),""))</f>
        <v/>
      </c>
    </row>
    <row r="27" spans="1:8" ht="21.75" customHeight="1" x14ac:dyDescent="0.25">
      <c r="A27" s="107" t="str">
        <f>+IF('2. Asset Inventory'!A36="","",'2. Asset Inventory'!A36)</f>
        <v/>
      </c>
      <c r="B27" s="107" t="str">
        <f>+IF('2. Asset Inventory'!B36="","",'2. Asset Inventory'!B36)</f>
        <v/>
      </c>
      <c r="C27" s="107" t="str">
        <f>+IF('2. Asset Inventory'!C36="","",'2. Asset Inventory'!C36)</f>
        <v/>
      </c>
      <c r="D27" s="107" t="str">
        <f>+IF('2. Asset Inventory'!D36="","",'2. Asset Inventory'!D36)</f>
        <v/>
      </c>
      <c r="E27" s="177" t="str">
        <f>+IF(Table242[[#This Row],[Year Placed in Service]]="","",IF($B$5&lt;=(Table242[[#This Row],[Year Placed in Service]]+Table242[[#This Row],[Estimated Useful Life]]),Table242[[#This Row],[Estimated Useful Life]]-($B$5-Table242[[#This Row],[Year Placed in Service]]),0))</f>
        <v/>
      </c>
      <c r="F27" s="178" t="str">
        <f>+IF(A27="","",'8. RCN-Existing Assets'!$B$8)</f>
        <v/>
      </c>
      <c r="G27" s="181" t="str">
        <f>+IF(Table242[[#This Row],[Original Cost ($)]]="","",IF(Table242[[#This Row],[Years until Replacement]]&gt;0,ROUND(Table242[[#This Row],[Original Cost ($)]]*(1+Table242[[#This Row],[Annual Cost Index (%)]])^($B$5-Table242[[#This Row],[Year Placed in Service]]),-2),""))</f>
        <v/>
      </c>
      <c r="H27" s="180" t="str">
        <f>+IF(Table242[[#This Row],[Current Year Share of Future Cost ($)]]="","",IF(Table242[[#This Row],[Current Year Share of Future Cost ($)]]&gt;0,ROUND(Table242[[#This Row],[Current Year Share of Future Cost ($)]]/Table242[[#This Row],[Estimated Useful Life]],0),""))</f>
        <v/>
      </c>
    </row>
    <row r="28" spans="1:8" ht="21.75" customHeight="1" x14ac:dyDescent="0.25">
      <c r="A28" s="111" t="str">
        <f>+IF('2. Asset Inventory'!A37="","",'2. Asset Inventory'!A37)</f>
        <v/>
      </c>
      <c r="B28" s="111" t="str">
        <f>+IF('2. Asset Inventory'!B37="","",'2. Asset Inventory'!B37)</f>
        <v/>
      </c>
      <c r="C28" s="111" t="str">
        <f>+IF('2. Asset Inventory'!C37="","",'2. Asset Inventory'!C37)</f>
        <v/>
      </c>
      <c r="D28" s="111" t="str">
        <f>+IF('2. Asset Inventory'!D37="","",'2. Asset Inventory'!D37)</f>
        <v/>
      </c>
      <c r="E28" s="164" t="str">
        <f>+IF(Table242[[#This Row],[Year Placed in Service]]="","",IF($B$5&lt;=(Table242[[#This Row],[Year Placed in Service]]+Table242[[#This Row],[Estimated Useful Life]]),Table242[[#This Row],[Estimated Useful Life]]-($B$5-Table242[[#This Row],[Year Placed in Service]]),0))</f>
        <v/>
      </c>
      <c r="F28" s="165" t="str">
        <f>+IF(A28="","",'8. RCN-Existing Assets'!$B$8)</f>
        <v/>
      </c>
      <c r="G28" s="169" t="str">
        <f>+IF(Table242[[#This Row],[Original Cost ($)]]="","",IF(Table242[[#This Row],[Years until Replacement]]&gt;0,ROUND(Table242[[#This Row],[Original Cost ($)]]*(1+Table242[[#This Row],[Annual Cost Index (%)]])^($B$5-Table242[[#This Row],[Year Placed in Service]]),-2),""))</f>
        <v/>
      </c>
      <c r="H28" s="168" t="str">
        <f>+IF(Table242[[#This Row],[Current Year Share of Future Cost ($)]]="","",IF(Table242[[#This Row],[Current Year Share of Future Cost ($)]]&gt;0,ROUND(Table242[[#This Row],[Current Year Share of Future Cost ($)]]/Table242[[#This Row],[Estimated Useful Life]],0),""))</f>
        <v/>
      </c>
    </row>
    <row r="29" spans="1:8" ht="21.75" customHeight="1" x14ac:dyDescent="0.25">
      <c r="A29" s="107" t="str">
        <f>+IF('2. Asset Inventory'!A38="","",'2. Asset Inventory'!A38)</f>
        <v/>
      </c>
      <c r="B29" s="107" t="str">
        <f>+IF('2. Asset Inventory'!B38="","",'2. Asset Inventory'!B38)</f>
        <v/>
      </c>
      <c r="C29" s="107" t="str">
        <f>+IF('2. Asset Inventory'!C38="","",'2. Asset Inventory'!C38)</f>
        <v/>
      </c>
      <c r="D29" s="107" t="str">
        <f>+IF('2. Asset Inventory'!D38="","",'2. Asset Inventory'!D38)</f>
        <v/>
      </c>
      <c r="E29" s="177" t="str">
        <f>+IF(Table242[[#This Row],[Year Placed in Service]]="","",IF($B$5&lt;=(Table242[[#This Row],[Year Placed in Service]]+Table242[[#This Row],[Estimated Useful Life]]),Table242[[#This Row],[Estimated Useful Life]]-($B$5-Table242[[#This Row],[Year Placed in Service]]),0))</f>
        <v/>
      </c>
      <c r="F29" s="178" t="str">
        <f>+IF(A29="","",'8. RCN-Existing Assets'!$B$8)</f>
        <v/>
      </c>
      <c r="G29" s="181" t="str">
        <f>+IF(Table242[[#This Row],[Original Cost ($)]]="","",IF(Table242[[#This Row],[Years until Replacement]]&gt;0,ROUND(Table242[[#This Row],[Original Cost ($)]]*(1+Table242[[#This Row],[Annual Cost Index (%)]])^($B$5-Table242[[#This Row],[Year Placed in Service]]),-2),""))</f>
        <v/>
      </c>
      <c r="H29" s="180" t="str">
        <f>+IF(Table242[[#This Row],[Current Year Share of Future Cost ($)]]="","",IF(Table242[[#This Row],[Current Year Share of Future Cost ($)]]&gt;0,ROUND(Table242[[#This Row],[Current Year Share of Future Cost ($)]]/Table242[[#This Row],[Estimated Useful Life]],0),""))</f>
        <v/>
      </c>
    </row>
    <row r="30" spans="1:8" ht="21.75" customHeight="1" thickBot="1" x14ac:dyDescent="0.3">
      <c r="A30" s="170" t="s">
        <v>37</v>
      </c>
      <c r="B30" s="171"/>
      <c r="C30" s="172"/>
      <c r="D30" s="112"/>
      <c r="E30" s="173"/>
      <c r="F30" s="174"/>
      <c r="G30" s="175"/>
      <c r="H30" s="176">
        <f>SUM(H12:H29)</f>
        <v>0</v>
      </c>
    </row>
    <row r="31" spans="1:8" ht="30" customHeight="1" x14ac:dyDescent="0.25"/>
    <row r="32" spans="1:8" ht="30" customHeight="1" x14ac:dyDescent="0.25"/>
    <row r="33" ht="30" customHeight="1" x14ac:dyDescent="0.25"/>
    <row r="34" ht="30" customHeight="1" x14ac:dyDescent="0.25"/>
  </sheetData>
  <mergeCells count="1">
    <mergeCell ref="A10:H10"/>
  </mergeCells>
  <pageMargins left="0.7" right="0.7" top="0.75" bottom="0.75" header="0.3" footer="0.05"/>
  <pageSetup scale="77" fitToHeight="0" orientation="landscape" r:id="rId1"/>
  <headerFooter>
    <oddFooter>&amp;LRevised 1/28/2020&amp;R&amp;G</oddFooter>
  </headerFooter>
  <drawing r:id="rId2"/>
  <legacyDrawingHF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7</vt:i4>
      </vt:variant>
    </vt:vector>
  </HeadingPairs>
  <TitlesOfParts>
    <vt:vector size="18" baseType="lpstr">
      <vt:lpstr>Introduction</vt:lpstr>
      <vt:lpstr>1. Asset Lives</vt:lpstr>
      <vt:lpstr>2. Asset Inventory</vt:lpstr>
      <vt:lpstr>3. CIP</vt:lpstr>
      <vt:lpstr>4. New Asset Inventory</vt:lpstr>
      <vt:lpstr>5. Future Debt</vt:lpstr>
      <vt:lpstr>6. Existing Debt</vt:lpstr>
      <vt:lpstr>7. Depreciation-Based Reserves</vt:lpstr>
      <vt:lpstr>8. RCN-Existing Assets</vt:lpstr>
      <vt:lpstr>9. RCN - Future Assets</vt:lpstr>
      <vt:lpstr>10. Estimated RCN R&amp;R </vt:lpstr>
      <vt:lpstr>'10. Estimated RCN R&amp;R '!Print_Area</vt:lpstr>
      <vt:lpstr>'2. Asset Inventory'!Print_Area</vt:lpstr>
      <vt:lpstr>'4. New Asset Inventory'!Print_Area</vt:lpstr>
      <vt:lpstr>'5. Future Debt'!Print_Area</vt:lpstr>
      <vt:lpstr>'8. RCN-Existing Assets'!Print_Area</vt:lpstr>
      <vt:lpstr>'9. RCN - Future Assets'!Print_Area</vt:lpstr>
      <vt:lpstr>'2. Asset Inventory'!Print_Titles</vt:lpstr>
    </vt:vector>
  </TitlesOfParts>
  <Manager>AE2SNexus@AE2S.com</Manager>
  <Company>Developed by AE2S for SDARWS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SDARWS Depreciation White Paper Attachments - Version 1</dc:title>
  <dc:creator>Miranda Kleven</dc:creator>
  <dc:description>Original Version - Released January 2020</dc:description>
  <cp:lastModifiedBy>Miranda Kleven</cp:lastModifiedBy>
  <cp:lastPrinted>2020-01-29T19:52:37Z</cp:lastPrinted>
  <dcterms:created xsi:type="dcterms:W3CDTF">2019-02-15T16:43:54Z</dcterms:created>
  <dcterms:modified xsi:type="dcterms:W3CDTF">2020-01-30T19:09:33Z</dcterms:modified>
</cp:coreProperties>
</file>